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1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calcMode="autoNoTable"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<sst xmlns="http://schemas.openxmlformats.org/spreadsheetml/2006/main" count="673" uniqueCount="458">
  <si>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</si>
  <si>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</si>
  <si>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</si>
  <si>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</si>
  <si>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</si>
  <si>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</si>
  <si>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</si>
  <si>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</si>
  <si>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</si>
  <si>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</si>
  <si>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</si>
  <si>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</si>
  <si>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</si>
  <si>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</si>
  <si>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</si>
  <si>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</si>
  <si>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</si>
  <si>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</si>
  <si>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</si>
  <si>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</si>
  <si>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</si>
  <si>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</si>
  <si>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</si>
  <si>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</si>
  <si>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</si>
  <si>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</si>
  <si>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</si>
  <si>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</si>
  <si>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</si>
  <si>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</si>
  <si>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</si>
  <si>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</si>
  <si>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</si>
  <si>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</si>
  <si>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</si>
  <si>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</si>
  <si>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</si>
  <si>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</si>
  <si>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</si>
  <si>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</si>
  <si>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</si>
  <si>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</si>
  <si>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</si>
  <si>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</si>
  <si>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</si>
  <si>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</si>
  <si>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</si>
  <si>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</si>
  <si>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</si>
  <si>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</si>
  <si>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</si>
  <si>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</si>
  <si>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</si>
  <si>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</si>
  <si>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</si>
  <si>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</si>
  <si>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</si>
  <si>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</si>
  <si>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</si>
  <si>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</si>
  <si>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</si>
  <si>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</si>
  <si>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</si>
  <si>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</si>
  <si>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</si>
  <si>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</si>
  <si>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</si>
  <si>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</si>
  <si>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</si>
  <si>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</si>
  <si>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</si>
  <si>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</si>
  <si>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</si>
  <si>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</si>
  <si>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</si>
  <si>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</si>
  <si>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</si>
  <si>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</si>
  <si>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</si>
  <si>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</si>
  <si>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</si>
  <si>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</si>
  <si>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</si>
  <si>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</si>
  <si>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</si>
  <si>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</si>
  <si>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</si>
  <si>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</si>
  <si>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</si>
  <si>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</si>
  <si>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</si>
  <si>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</si>
  <si>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</si>
  <si>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</si>
  <si>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</si>
  <si>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</si>
  <si>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</si>
  <si>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</si>
  <si>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</si>
  <si>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</si>
  <si>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</si>
  <si>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</si>
  <si>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</si>
  <si>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</si>
  <si>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</si>
  <si>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</si>
  <si>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</si>
  <si>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</si>
  <si>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</si>
  <si>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</si>
  <si>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</si>
  <si>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</si>
  <si>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</si>
  <si>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</si>
  <si>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</si>
  <si>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</si>
  <si>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</si>
  <si>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</si>
  <si>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</si>
  <si>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</si>
  <si>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</si>
  <si>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</si>
  <si>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</si>
  <si>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</si>
  <si>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</si>
  <si>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</si>
  <si>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</si>
  <si>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</si>
  <si>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</si>
  <si>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</si>
  <si>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</si>
  <si>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</si>
  <si>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</si>
  <si>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</si>
  <si>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</si>
  <si>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</si>
  <si>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</si>
  <si>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</si>
  <si>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</si>
  <si>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</si>
  <si>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</si>
  <si>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</si>
  <si>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</si>
  <si>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</si>
  <si>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</si>
  <si>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</si>
  <si>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</si>
  <si>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</si>
  <si>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</si>
  <si>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</si>
  <si>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</si>
  <si>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</si>
  <si>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</si>
  <si>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</si>
  <si>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</si>
  <si>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</si>
  <si>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</si>
  <si>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</si>
  <si>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</si>
  <si>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</si>
  <si>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</si>
  <si>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</si>
  <si>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</si>
  <si>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</si>
  <si>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</si>
  <si>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</si>
  <si>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</si>
  <si>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</si>
  <si>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</si>
  <si>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</si>
  <si>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</si>
  <si>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</si>
  <si>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</si>
  <si>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</si>
  <si>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</si>
  <si>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</si>
  <si>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</si>
  <si>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</si>
  <si>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</si>
  <si>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</si>
  <si>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</si>
  <si>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</si>
  <si>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</si>
  <si>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</si>
  <si>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</si>
  <si>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</si>
  <si>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</si>
  <si>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</si>
  <si>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</si>
  <si>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</si>
  <si>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</si>
  <si>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</si>
  <si>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</si>
  <si>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</si>
  <si>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</si>
  <si>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</si>
  <si>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</si>
  <si>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</si>
  <si>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</si>
  <si>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</si>
  <si>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</si>
  <si>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</si>
  <si>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</si>
  <si>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</si>
  <si>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</si>
  <si>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</si>
  <si>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</si>
  <si>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</si>
  <si>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</si>
  <si>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</si>
  <si>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</si>
  <si>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</si>
  <si>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</si>
  <si>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</si>
  <si>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</si>
  <si>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</si>
  <si>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</si>
  <si>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</si>
  <si>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</si>
  <si>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</si>
  <si>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</si>
  <si>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</si>
  <si>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</si>
  <si>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</si>
  <si>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</si>
  <si>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</si>
  <si>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</si>
  <si>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</si>
  <si>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</si>
  <si>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</si>
  <si>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</si>
  <si>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</si>
  <si>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</si>
  <si>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</si>
  <si>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</si>
  <si>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</si>
  <si>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</si>
  <si>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</si>
  <si>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</si>
  <si>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</si>
  <si>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</si>
  <si>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</si>
  <si>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</si>
  <si>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</si>
  <si>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</si>
  <si>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</si>
  <si>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</si>
  <si>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</si>
  <si>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</si>
  <si>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</si>
  <si>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</si>
  <si>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</si>
  <si>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</si>
  <si>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</si>
  <si>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</si>
  <si>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</si>
  <si>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</si>
  <si>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</si>
  <si>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</si>
  <si>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</si>
  <si>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</si>
  <si>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</si>
  <si>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</si>
  <si>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</si>
  <si>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</si>
  <si>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</si>
  <si>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</si>
  <si>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</si>
  <si>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</si>
  <si>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</si>
  <si>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</si>
  <si>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</si>
  <si>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</si>
  <si>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</si>
  <si>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</si>
  <si>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</si>
  <si>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</si>
  <si>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</si>
  <si>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</si>
  <si>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</si>
  <si>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</si>
  <si>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</si>
  <si>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</si>
  <si>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</si>
  <si>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</si>
  <si>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</si>
  <si>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</si>
  <si>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</si>
  <si>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</si>
  <si>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</si>
  <si>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</si>
  <si>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</si>
  <si>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</si>
  <si>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</si>
  <si>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</si>
  <si>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</si>
  <si>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</si>
  <si>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</si>
  <si>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</si>
  <si>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</si>
  <si>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</si>
  <si>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</si>
  <si>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</si>
  <si>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</si>
  <si>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</si>
  <si>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</si>
  <si>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</si>
  <si>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</si>
  <si>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</si>
  <si>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</si>
  <si>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</si>
  <si>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</si>
  <si>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</si>
  <si>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</si>
  <si>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</si>
  <si>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</si>
  <si>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</si>
  <si>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</si>
  <si>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</si>
  <si>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</si>
  <si>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</si>
  <si>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</si>
  <si>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</si>
  <si>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</si>
  <si>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</si>
  <si>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</si>
  <si>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</si>
  <si>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</si>
  <si>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</si>
  <si>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</si>
  <si>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</si>
  <si>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</si>
  <si>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</si>
  <si>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</si>
  <si>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</si>
  <si>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</si>
  <si>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</si>
  <si>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</si>
  <si>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</si>
  <si>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</si>
  <si>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</si>
  <si>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</si>
  <si>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</si>
  <si>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</si>
  <si>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</si>
  <si>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</si>
  <si>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</si>
  <si>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</si>
  <si>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</si>
  <si>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</si>
  <si>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</si>
  <si>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</si>
  <si>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</si>
  <si>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</si>
  <si>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</si>
  <si>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</si>
  <si>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</si>
  <si>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</si>
  <si>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</si>
  <si>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</si>
  <si>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</si>
  <si>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</si>
  <si>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</si>
  <si>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</si>
  <si>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</si>
  <si>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</si>
  <si>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</si>
  <si>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</si>
  <si>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</si>
  <si>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</si>
  <si>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</si>
  <si>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</si>
  <si>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</si>
  <si>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</si>
  <si>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</si>
  <si>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</si>
  <si>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</si>
  <si>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</si>
  <si>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</si>
  <si>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</si>
  <si>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</si>
  <si>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</si>
  <si>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</si>
  <si>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</si>
  <si>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</si>
  <si>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</si>
  <si>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</si>
  <si>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</si>
  <si>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</si>
  <si>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</si>
  <si>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</si>
  <si>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</si>
  <si>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</si>
  <si>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</si>
  <si>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</si>
  <si>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</si>
  <si>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</si>
  <si>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</si>
  <si>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</si>
  <si>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</si>
  <si>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</si>
  <si>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</si>
  <si>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</si>
  <si>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</si>
  <si>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</si>
  <si>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</si>
  <si>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</si>
  <si>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</si>
  <si>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</si>
  <si>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</si>
  <si>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</si>
  <si>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</si>
  <si>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</si>
  <si>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</si>
  <si>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</si>
  <si>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</si>
  <si>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</si>
  <si>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</si>
  <si>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</si>
  <si>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</si>
  <si>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</si>
  <si>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</si>
  <si>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</si>
  <si>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</si>
  <si>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</si>
  <si>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</si>
  <si>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</si>
  <si>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</si>
  <si>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</si>
  <si>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</si>
  <si>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</si>
  <si>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</si>
  <si>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</si>
  <si>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</si>
  <si>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</si>
  <si>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</si>
  <si>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</si>
  <si>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</si>
  <si>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</si>
  <si>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</si>
  <si>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</si>
  <si>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</si>
  <si>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</si>
  <si>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</si>
  <si>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</si>
  <si>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</si>
  <si>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</si>
  <si>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</si>
  <si>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</si>
  <si>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</si>
  <si>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</si>
  <si>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</si>
  <si>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</si>
  <si>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</si>
  <si>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</si>
  <si>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СМЕТНА ПАЛАТА</t>
  </si>
  <si>
    <t>Лариса Бъкова</t>
  </si>
  <si>
    <t>Цветан Цветков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</si>
</sst>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68" fontId="152" fillId="32" borderId="0" xfId="65" applyNumberFormat="1" applyFont="1" applyFill="1" applyAlignment="1" applyProtection="1">
      <alignment/>
      <protection/>
    </xf>
    <xf numFmtId="0" fontId="153" fillId="32" borderId="0" xfId="57" applyFont="1" applyFill="1" applyAlignment="1" applyProtection="1" quotePrefix="1">
      <alignment/>
      <protection/>
    </xf>
    <xf numFmtId="0" fontId="152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6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57" fillId="40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0" fillId="32" borderId="26" xfId="0" applyNumberFormat="1" applyFont="1" applyFill="1" applyBorder="1" applyAlignment="1" applyProtection="1">
      <alignment horizontal="center"/>
      <protection/>
    </xf>
    <xf numFmtId="168" fontId="12" fillId="32" borderId="26" xfId="0" applyNumberFormat="1" applyFont="1" applyFill="1" applyBorder="1" applyAlignment="1" applyProtection="1">
      <alignment horizontal="center"/>
      <protection/>
    </xf>
    <xf numFmtId="168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4" fontId="158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0" xfId="0" applyNumberFormat="1" applyFont="1" applyFill="1" applyBorder="1" applyAlignment="1" applyProtection="1" quotePrefix="1">
      <alignment horizontal="center"/>
      <protection/>
    </xf>
    <xf numFmtId="174" fontId="4" fillId="33" borderId="31" xfId="0" applyNumberFormat="1" applyFont="1" applyFill="1" applyBorder="1" applyAlignment="1" applyProtection="1" quotePrefix="1">
      <alignment horizontal="center"/>
      <protection/>
    </xf>
    <xf numFmtId="174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8" fontId="5" fillId="39" borderId="37" xfId="0" applyNumberFormat="1" applyFont="1" applyFill="1" applyBorder="1" applyAlignment="1" applyProtection="1">
      <alignment horizontal="left"/>
      <protection/>
    </xf>
    <xf numFmtId="168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7" fontId="159" fillId="33" borderId="26" xfId="0" applyNumberFormat="1" applyFont="1" applyFill="1" applyBorder="1" applyAlignment="1" applyProtection="1">
      <alignment horizontal="center"/>
      <protection locked="0"/>
    </xf>
    <xf numFmtId="177" fontId="159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0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8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69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0" xfId="0" applyNumberFormat="1" applyFont="1" applyFill="1" applyBorder="1" applyAlignment="1" applyProtection="1">
      <alignment/>
      <protection/>
    </xf>
    <xf numFmtId="178" fontId="3" fillId="33" borderId="71" xfId="0" applyNumberFormat="1" applyFont="1" applyFill="1" applyBorder="1" applyAlignment="1" applyProtection="1">
      <alignment/>
      <protection locked="0"/>
    </xf>
    <xf numFmtId="178" fontId="4" fillId="33" borderId="71" xfId="0" applyNumberFormat="1" applyFont="1" applyFill="1" applyBorder="1" applyAlignment="1" applyProtection="1">
      <alignment/>
      <protection locked="0"/>
    </xf>
    <xf numFmtId="178" fontId="3" fillId="33" borderId="72" xfId="0" applyNumberFormat="1" applyFont="1" applyFill="1" applyBorder="1" applyAlignment="1" applyProtection="1">
      <alignment/>
      <protection locked="0"/>
    </xf>
    <xf numFmtId="178" fontId="4" fillId="33" borderId="72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69" xfId="0" applyNumberFormat="1" applyFont="1" applyFill="1" applyBorder="1" applyAlignment="1" applyProtection="1">
      <alignment/>
      <protection/>
    </xf>
    <xf numFmtId="178" fontId="4" fillId="33" borderId="70" xfId="0" applyNumberFormat="1" applyFont="1" applyFill="1" applyBorder="1" applyAlignment="1" applyProtection="1">
      <alignment/>
      <protection/>
    </xf>
    <xf numFmtId="178" fontId="3" fillId="42" borderId="69" xfId="0" applyNumberFormat="1" applyFont="1" applyFill="1" applyBorder="1" applyAlignment="1" applyProtection="1">
      <alignment/>
      <protection/>
    </xf>
    <xf numFmtId="178" fontId="4" fillId="42" borderId="69" xfId="0" applyNumberFormat="1" applyFont="1" applyFill="1" applyBorder="1" applyAlignment="1" applyProtection="1">
      <alignment/>
      <protection/>
    </xf>
    <xf numFmtId="178" fontId="3" fillId="42" borderId="71" xfId="0" applyNumberFormat="1" applyFont="1" applyFill="1" applyBorder="1" applyAlignment="1" applyProtection="1">
      <alignment/>
      <protection/>
    </xf>
    <xf numFmtId="178" fontId="4" fillId="42" borderId="71" xfId="0" applyNumberFormat="1" applyFont="1" applyFill="1" applyBorder="1" applyAlignment="1" applyProtection="1">
      <alignment/>
      <protection/>
    </xf>
    <xf numFmtId="178" fontId="3" fillId="42" borderId="72" xfId="0" applyNumberFormat="1" applyFont="1" applyFill="1" applyBorder="1" applyAlignment="1" applyProtection="1">
      <alignment/>
      <protection/>
    </xf>
    <xf numFmtId="178" fontId="4" fillId="42" borderId="72" xfId="0" applyNumberFormat="1" applyFont="1" applyFill="1" applyBorder="1" applyAlignment="1" applyProtection="1">
      <alignment/>
      <protection/>
    </xf>
    <xf numFmtId="178" fontId="3" fillId="42" borderId="73" xfId="0" applyNumberFormat="1" applyFont="1" applyFill="1" applyBorder="1" applyAlignment="1" applyProtection="1">
      <alignment/>
      <protection/>
    </xf>
    <xf numFmtId="178" fontId="4" fillId="42" borderId="73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0" fillId="42" borderId="74" xfId="0" applyNumberFormat="1" applyFont="1" applyFill="1" applyBorder="1" applyAlignment="1" applyProtection="1">
      <alignment/>
      <protection locked="0"/>
    </xf>
    <xf numFmtId="178" fontId="12" fillId="42" borderId="74" xfId="0" applyNumberFormat="1" applyFont="1" applyFill="1" applyBorder="1" applyAlignment="1" applyProtection="1">
      <alignment/>
      <protection locked="0"/>
    </xf>
    <xf numFmtId="178" fontId="30" fillId="42" borderId="72" xfId="0" applyNumberFormat="1" applyFont="1" applyFill="1" applyBorder="1" applyAlignment="1" applyProtection="1">
      <alignment/>
      <protection locked="0"/>
    </xf>
    <xf numFmtId="178" fontId="12" fillId="42" borderId="72" xfId="0" applyNumberFormat="1" applyFont="1" applyFill="1" applyBorder="1" applyAlignment="1" applyProtection="1">
      <alignment/>
      <protection locked="0"/>
    </xf>
    <xf numFmtId="178" fontId="30" fillId="42" borderId="75" xfId="0" applyNumberFormat="1" applyFont="1" applyFill="1" applyBorder="1" applyAlignment="1" applyProtection="1">
      <alignment/>
      <protection locked="0"/>
    </xf>
    <xf numFmtId="178" fontId="12" fillId="42" borderId="75" xfId="0" applyNumberFormat="1" applyFont="1" applyFill="1" applyBorder="1" applyAlignment="1" applyProtection="1">
      <alignment/>
      <protection locked="0"/>
    </xf>
    <xf numFmtId="178" fontId="3" fillId="33" borderId="71" xfId="0" applyNumberFormat="1" applyFont="1" applyFill="1" applyBorder="1" applyAlignment="1" applyProtection="1">
      <alignment/>
      <protection/>
    </xf>
    <xf numFmtId="178" fontId="4" fillId="33" borderId="71" xfId="0" applyNumberFormat="1" applyFont="1" applyFill="1" applyBorder="1" applyAlignment="1" applyProtection="1">
      <alignment/>
      <protection/>
    </xf>
    <xf numFmtId="178" fontId="3" fillId="39" borderId="76" xfId="0" applyNumberFormat="1" applyFont="1" applyFill="1" applyBorder="1" applyAlignment="1" applyProtection="1">
      <alignment/>
      <protection/>
    </xf>
    <xf numFmtId="178" fontId="4" fillId="39" borderId="76" xfId="0" applyNumberFormat="1" applyFont="1" applyFill="1" applyBorder="1" applyAlignment="1" applyProtection="1">
      <alignment/>
      <protection/>
    </xf>
    <xf numFmtId="178" fontId="3" fillId="33" borderId="70" xfId="0" applyNumberFormat="1" applyFont="1" applyFill="1" applyBorder="1" applyAlignment="1" applyProtection="1">
      <alignment/>
      <protection locked="0"/>
    </xf>
    <xf numFmtId="178" fontId="4" fillId="33" borderId="70" xfId="0" applyNumberFormat="1" applyFont="1" applyFill="1" applyBorder="1" applyAlignment="1" applyProtection="1">
      <alignment/>
      <protection locked="0"/>
    </xf>
    <xf numFmtId="178" fontId="3" fillId="44" borderId="10" xfId="0" applyNumberFormat="1" applyFont="1" applyFill="1" applyBorder="1" applyAlignment="1" applyProtection="1">
      <alignment/>
      <protection/>
    </xf>
    <xf numFmtId="178" fontId="4" fillId="44" borderId="10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0" fillId="42" borderId="77" xfId="0" applyNumberFormat="1" applyFont="1" applyFill="1" applyBorder="1" applyAlignment="1" applyProtection="1">
      <alignment/>
      <protection locked="0"/>
    </xf>
    <xf numFmtId="178" fontId="12" fillId="42" borderId="77" xfId="0" applyNumberFormat="1" applyFont="1" applyFill="1" applyBorder="1" applyAlignment="1" applyProtection="1">
      <alignment/>
      <protection locked="0"/>
    </xf>
    <xf numFmtId="178" fontId="3" fillId="33" borderId="73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5" borderId="76" xfId="0" applyNumberFormat="1" applyFont="1" applyFill="1" applyBorder="1" applyAlignment="1" applyProtection="1">
      <alignment/>
      <protection/>
    </xf>
    <xf numFmtId="178" fontId="4" fillId="5" borderId="76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3" fillId="45" borderId="73" xfId="0" applyNumberFormat="1" applyFont="1" applyFill="1" applyBorder="1" applyAlignment="1" applyProtection="1">
      <alignment/>
      <protection/>
    </xf>
    <xf numFmtId="178" fontId="4" fillId="45" borderId="73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30" fillId="42" borderId="74" xfId="0" applyNumberFormat="1" applyFont="1" applyFill="1" applyBorder="1" applyAlignment="1" applyProtection="1">
      <alignment/>
      <protection/>
    </xf>
    <xf numFmtId="178" fontId="12" fillId="42" borderId="74" xfId="0" applyNumberFormat="1" applyFont="1" applyFill="1" applyBorder="1" applyAlignment="1" applyProtection="1">
      <alignment/>
      <protection/>
    </xf>
    <xf numFmtId="178" fontId="30" fillId="42" borderId="72" xfId="0" applyNumberFormat="1" applyFont="1" applyFill="1" applyBorder="1" applyAlignment="1" applyProtection="1">
      <alignment/>
      <protection/>
    </xf>
    <xf numFmtId="178" fontId="12" fillId="42" borderId="72" xfId="0" applyNumberFormat="1" applyFont="1" applyFill="1" applyBorder="1" applyAlignment="1" applyProtection="1">
      <alignment/>
      <protection/>
    </xf>
    <xf numFmtId="178" fontId="30" fillId="42" borderId="75" xfId="0" applyNumberFormat="1" applyFont="1" applyFill="1" applyBorder="1" applyAlignment="1" applyProtection="1">
      <alignment/>
      <protection/>
    </xf>
    <xf numFmtId="178" fontId="12" fillId="42" borderId="75" xfId="0" applyNumberFormat="1" applyFont="1" applyFill="1" applyBorder="1" applyAlignment="1" applyProtection="1">
      <alignment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0" fillId="42" borderId="77" xfId="0" applyNumberFormat="1" applyFont="1" applyFill="1" applyBorder="1" applyAlignment="1" applyProtection="1">
      <alignment/>
      <protection/>
    </xf>
    <xf numFmtId="178" fontId="12" fillId="42" borderId="77" xfId="0" applyNumberFormat="1" applyFont="1" applyFill="1" applyBorder="1" applyAlignment="1" applyProtection="1">
      <alignment/>
      <protection/>
    </xf>
    <xf numFmtId="0" fontId="161" fillId="47" borderId="0" xfId="0" applyFont="1" applyFill="1" applyAlignment="1" applyProtection="1" quotePrefix="1">
      <alignment horizontal="center"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9" borderId="78" xfId="0" applyNumberFormat="1" applyFont="1" applyFill="1" applyBorder="1" applyAlignment="1" applyProtection="1">
      <alignment/>
      <protection/>
    </xf>
    <xf numFmtId="178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8" fontId="5" fillId="39" borderId="65" xfId="60" applyNumberFormat="1" applyFont="1" applyFill="1" applyBorder="1" applyAlignment="1" applyProtection="1">
      <alignment horizontal="left"/>
      <protection/>
    </xf>
    <xf numFmtId="168" fontId="5" fillId="39" borderId="37" xfId="60" applyNumberFormat="1" applyFont="1" applyFill="1" applyBorder="1" applyAlignment="1" applyProtection="1">
      <alignment horizontal="left"/>
      <protection/>
    </xf>
    <xf numFmtId="168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68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3" fillId="48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8" fontId="3" fillId="33" borderId="83" xfId="0" applyNumberFormat="1" applyFont="1" applyFill="1" applyBorder="1" applyAlignment="1" applyProtection="1">
      <alignment/>
      <protection/>
    </xf>
    <xf numFmtId="178" fontId="3" fillId="33" borderId="84" xfId="0" applyNumberFormat="1" applyFont="1" applyFill="1" applyBorder="1" applyAlignment="1" applyProtection="1">
      <alignment/>
      <protection/>
    </xf>
    <xf numFmtId="178" fontId="3" fillId="33" borderId="85" xfId="0" applyNumberFormat="1" applyFont="1" applyFill="1" applyBorder="1" applyAlignment="1" applyProtection="1">
      <alignment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4" fillId="33" borderId="87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32" borderId="81" xfId="0" applyNumberFormat="1" applyFont="1" applyFill="1" applyBorder="1" applyAlignment="1" applyProtection="1">
      <alignment/>
      <protection/>
    </xf>
    <xf numFmtId="178" fontId="3" fillId="32" borderId="82" xfId="0" applyNumberFormat="1" applyFont="1" applyFill="1" applyBorder="1" applyAlignment="1" applyProtection="1">
      <alignment/>
      <protection/>
    </xf>
    <xf numFmtId="178" fontId="4" fillId="33" borderId="83" xfId="0" applyNumberFormat="1" applyFont="1" applyFill="1" applyBorder="1" applyAlignment="1" applyProtection="1">
      <alignment/>
      <protection/>
    </xf>
    <xf numFmtId="178" fontId="4" fillId="33" borderId="89" xfId="0" applyNumberFormat="1" applyFont="1" applyFill="1" applyBorder="1" applyAlignment="1" applyProtection="1">
      <alignment/>
      <protection/>
    </xf>
    <xf numFmtId="178" fontId="4" fillId="33" borderId="85" xfId="0" applyNumberFormat="1" applyFont="1" applyFill="1" applyBorder="1" applyAlignment="1" applyProtection="1">
      <alignment/>
      <protection/>
    </xf>
    <xf numFmtId="178" fontId="4" fillId="42" borderId="83" xfId="0" applyNumberFormat="1" applyFont="1" applyFill="1" applyBorder="1" applyAlignment="1" applyProtection="1">
      <alignment/>
      <protection/>
    </xf>
    <xf numFmtId="178" fontId="3" fillId="42" borderId="84" xfId="0" applyNumberFormat="1" applyFont="1" applyFill="1" applyBorder="1" applyAlignment="1" applyProtection="1">
      <alignment/>
      <protection/>
    </xf>
    <xf numFmtId="178" fontId="4" fillId="42" borderId="89" xfId="0" applyNumberFormat="1" applyFont="1" applyFill="1" applyBorder="1" applyAlignment="1" applyProtection="1">
      <alignment/>
      <protection/>
    </xf>
    <xf numFmtId="178" fontId="3" fillId="42" borderId="90" xfId="0" applyNumberFormat="1" applyFont="1" applyFill="1" applyBorder="1" applyAlignment="1" applyProtection="1">
      <alignment/>
      <protection/>
    </xf>
    <xf numFmtId="178" fontId="4" fillId="42" borderId="87" xfId="0" applyNumberFormat="1" applyFont="1" applyFill="1" applyBorder="1" applyAlignment="1" applyProtection="1">
      <alignment/>
      <protection/>
    </xf>
    <xf numFmtId="178" fontId="3" fillId="42" borderId="91" xfId="0" applyNumberFormat="1" applyFont="1" applyFill="1" applyBorder="1" applyAlignment="1" applyProtection="1">
      <alignment/>
      <protection/>
    </xf>
    <xf numFmtId="178" fontId="4" fillId="42" borderId="88" xfId="0" applyNumberFormat="1" applyFont="1" applyFill="1" applyBorder="1" applyAlignment="1" applyProtection="1">
      <alignment/>
      <protection/>
    </xf>
    <xf numFmtId="178" fontId="3" fillId="42" borderId="92" xfId="0" applyNumberFormat="1" applyFont="1" applyFill="1" applyBorder="1" applyAlignment="1" applyProtection="1">
      <alignment/>
      <protection/>
    </xf>
    <xf numFmtId="178" fontId="12" fillId="42" borderId="93" xfId="0" applyNumberFormat="1" applyFont="1" applyFill="1" applyBorder="1" applyAlignment="1" applyProtection="1">
      <alignment/>
      <protection/>
    </xf>
    <xf numFmtId="178" fontId="12" fillId="42" borderId="87" xfId="0" applyNumberFormat="1" applyFont="1" applyFill="1" applyBorder="1" applyAlignment="1" applyProtection="1">
      <alignment/>
      <protection/>
    </xf>
    <xf numFmtId="178" fontId="12" fillId="42" borderId="94" xfId="0" applyNumberFormat="1" applyFont="1" applyFill="1" applyBorder="1" applyAlignment="1" applyProtection="1">
      <alignment/>
      <protection/>
    </xf>
    <xf numFmtId="178" fontId="3" fillId="33" borderId="90" xfId="0" applyNumberFormat="1" applyFont="1" applyFill="1" applyBorder="1" applyAlignment="1" applyProtection="1">
      <alignment/>
      <protection/>
    </xf>
    <xf numFmtId="178" fontId="4" fillId="39" borderId="95" xfId="0" applyNumberFormat="1" applyFont="1" applyFill="1" applyBorder="1" applyAlignment="1" applyProtection="1">
      <alignment/>
      <protection/>
    </xf>
    <xf numFmtId="178" fontId="3" fillId="39" borderId="96" xfId="0" applyNumberFormat="1" applyFont="1" applyFill="1" applyBorder="1" applyAlignment="1" applyProtection="1">
      <alignment/>
      <protection/>
    </xf>
    <xf numFmtId="178" fontId="4" fillId="44" borderId="81" xfId="0" applyNumberFormat="1" applyFont="1" applyFill="1" applyBorder="1" applyAlignment="1" applyProtection="1">
      <alignment/>
      <protection/>
    </xf>
    <xf numFmtId="178" fontId="3" fillId="44" borderId="82" xfId="0" applyNumberFormat="1" applyFont="1" applyFill="1" applyBorder="1" applyAlignment="1" applyProtection="1">
      <alignment/>
      <protection/>
    </xf>
    <xf numFmtId="178" fontId="4" fillId="33" borderId="94" xfId="0" applyNumberFormat="1" applyFont="1" applyFill="1" applyBorder="1" applyAlignment="1" applyProtection="1">
      <alignment/>
      <protection/>
    </xf>
    <xf numFmtId="178" fontId="3" fillId="33" borderId="92" xfId="0" applyNumberFormat="1" applyFont="1" applyFill="1" applyBorder="1" applyAlignment="1" applyProtection="1">
      <alignment/>
      <protection/>
    </xf>
    <xf numFmtId="178" fontId="4" fillId="46" borderId="95" xfId="0" applyNumberFormat="1" applyFont="1" applyFill="1" applyBorder="1" applyAlignment="1" applyProtection="1">
      <alignment/>
      <protection/>
    </xf>
    <xf numFmtId="178" fontId="4" fillId="5" borderId="95" xfId="0" applyNumberFormat="1" applyFont="1" applyFill="1" applyBorder="1" applyAlignment="1" applyProtection="1">
      <alignment/>
      <protection/>
    </xf>
    <xf numFmtId="178" fontId="3" fillId="5" borderId="96" xfId="0" applyNumberFormat="1" applyFont="1" applyFill="1" applyBorder="1" applyAlignment="1" applyProtection="1">
      <alignment/>
      <protection/>
    </xf>
    <xf numFmtId="178" fontId="4" fillId="39" borderId="97" xfId="0" applyNumberFormat="1" applyFont="1" applyFill="1" applyBorder="1" applyAlignment="1" applyProtection="1">
      <alignment/>
      <protection/>
    </xf>
    <xf numFmtId="178" fontId="3" fillId="39" borderId="98" xfId="0" applyNumberFormat="1" applyFont="1" applyFill="1" applyBorder="1" applyAlignment="1" applyProtection="1">
      <alignment/>
      <protection/>
    </xf>
    <xf numFmtId="178" fontId="4" fillId="39" borderId="99" xfId="0" applyNumberFormat="1" applyFont="1" applyFill="1" applyBorder="1" applyAlignment="1" applyProtection="1">
      <alignment/>
      <protection/>
    </xf>
    <xf numFmtId="178" fontId="3" fillId="39" borderId="100" xfId="0" applyNumberFormat="1" applyFont="1" applyFill="1" applyBorder="1" applyAlignment="1" applyProtection="1">
      <alignment/>
      <protection/>
    </xf>
    <xf numFmtId="178" fontId="3" fillId="46" borderId="96" xfId="0" applyNumberFormat="1" applyFont="1" applyFill="1" applyBorder="1" applyAlignment="1" applyProtection="1">
      <alignment/>
      <protection/>
    </xf>
    <xf numFmtId="178" fontId="3" fillId="45" borderId="92" xfId="0" applyNumberFormat="1" applyFont="1" applyFill="1" applyBorder="1" applyAlignment="1" applyProtection="1">
      <alignment/>
      <protection/>
    </xf>
    <xf numFmtId="178" fontId="4" fillId="33" borderId="99" xfId="0" applyNumberFormat="1" applyFont="1" applyFill="1" applyBorder="1" applyAlignment="1" applyProtection="1">
      <alignment/>
      <protection/>
    </xf>
    <xf numFmtId="178" fontId="3" fillId="33" borderId="100" xfId="0" applyNumberFormat="1" applyFont="1" applyFill="1" applyBorder="1" applyAlignment="1" applyProtection="1">
      <alignment/>
      <protection/>
    </xf>
    <xf numFmtId="185" fontId="156" fillId="39" borderId="101" xfId="0" applyNumberFormat="1" applyFont="1" applyFill="1" applyBorder="1" applyAlignment="1" applyProtection="1" quotePrefix="1">
      <alignment horizontal="center"/>
      <protection/>
    </xf>
    <xf numFmtId="185" fontId="162" fillId="40" borderId="101" xfId="0" applyNumberFormat="1" applyFont="1" applyFill="1" applyBorder="1" applyAlignment="1" applyProtection="1" quotePrefix="1">
      <alignment horizontal="center"/>
      <protection/>
    </xf>
    <xf numFmtId="185" fontId="163" fillId="48" borderId="101" xfId="0" applyNumberFormat="1" applyFont="1" applyFill="1" applyBorder="1" applyAlignment="1" applyProtection="1" quotePrefix="1">
      <alignment horizontal="center"/>
      <protection/>
    </xf>
    <xf numFmtId="185" fontId="3" fillId="33" borderId="102" xfId="0" applyNumberFormat="1" applyFont="1" applyFill="1" applyBorder="1" applyAlignment="1" applyProtection="1" quotePrefix="1">
      <alignment horizontal="center"/>
      <protection/>
    </xf>
    <xf numFmtId="176" fontId="8" fillId="38" borderId="103" xfId="0" applyNumberFormat="1" applyFont="1" applyFill="1" applyBorder="1" applyAlignment="1" applyProtection="1">
      <alignment horizontal="center"/>
      <protection/>
    </xf>
    <xf numFmtId="176" fontId="8" fillId="38" borderId="104" xfId="0" applyNumberFormat="1" applyFont="1" applyFill="1" applyBorder="1" applyAlignment="1" applyProtection="1">
      <alignment horizontal="center"/>
      <protection/>
    </xf>
    <xf numFmtId="176" fontId="164" fillId="38" borderId="103" xfId="0" applyNumberFormat="1" applyFont="1" applyFill="1" applyBorder="1" applyAlignment="1" applyProtection="1">
      <alignment horizontal="center"/>
      <protection/>
    </xf>
    <xf numFmtId="176" fontId="164" fillId="38" borderId="104" xfId="0" applyNumberFormat="1" applyFont="1" applyFill="1" applyBorder="1" applyAlignment="1" applyProtection="1">
      <alignment horizontal="center"/>
      <protection/>
    </xf>
    <xf numFmtId="176" fontId="9" fillId="33" borderId="105" xfId="0" applyNumberFormat="1" applyFont="1" applyFill="1" applyBorder="1" applyAlignment="1" applyProtection="1">
      <alignment horizontal="center"/>
      <protection/>
    </xf>
    <xf numFmtId="176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68" fontId="165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1" xfId="0" applyNumberFormat="1" applyFont="1" applyFill="1" applyBorder="1" applyAlignment="1" applyProtection="1">
      <alignment/>
      <protection/>
    </xf>
    <xf numFmtId="178" fontId="30" fillId="42" borderId="107" xfId="0" applyNumberFormat="1" applyFont="1" applyFill="1" applyBorder="1" applyAlignment="1" applyProtection="1">
      <alignment/>
      <protection/>
    </xf>
    <xf numFmtId="178" fontId="30" fillId="42" borderId="91" xfId="0" applyNumberFormat="1" applyFont="1" applyFill="1" applyBorder="1" applyAlignment="1" applyProtection="1">
      <alignment/>
      <protection/>
    </xf>
    <xf numFmtId="178" fontId="30" fillId="42" borderId="108" xfId="0" applyNumberFormat="1" applyFont="1" applyFill="1" applyBorder="1" applyAlignment="1" applyProtection="1">
      <alignment/>
      <protection/>
    </xf>
    <xf numFmtId="178" fontId="3" fillId="33" borderId="108" xfId="0" applyNumberFormat="1" applyFont="1" applyFill="1" applyBorder="1" applyAlignment="1" applyProtection="1">
      <alignment/>
      <protection/>
    </xf>
    <xf numFmtId="178" fontId="12" fillId="42" borderId="109" xfId="0" applyNumberFormat="1" applyFont="1" applyFill="1" applyBorder="1" applyAlignment="1" applyProtection="1">
      <alignment/>
      <protection/>
    </xf>
    <xf numFmtId="178" fontId="30" fillId="42" borderId="110" xfId="0" applyNumberFormat="1" applyFont="1" applyFill="1" applyBorder="1" applyAlignment="1" applyProtection="1">
      <alignment/>
      <protection/>
    </xf>
    <xf numFmtId="178" fontId="12" fillId="42" borderId="109" xfId="60" applyNumberFormat="1" applyFont="1" applyFill="1" applyBorder="1" applyAlignment="1" applyProtection="1">
      <alignment/>
      <protection/>
    </xf>
    <xf numFmtId="0" fontId="166" fillId="47" borderId="0" xfId="61" applyFont="1" applyFill="1" applyBorder="1" applyAlignment="1" applyProtection="1">
      <alignment horizontal="center"/>
      <protection/>
    </xf>
    <xf numFmtId="168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66" fontId="55" fillId="49" borderId="26" xfId="64" applyNumberFormat="1" applyFont="1" applyFill="1" applyBorder="1" applyAlignment="1" applyProtection="1">
      <alignment horizontal="center" vertical="center"/>
      <protection locked="0"/>
    </xf>
    <xf numFmtId="168" fontId="153" fillId="32" borderId="0" xfId="65" applyNumberFormat="1" applyFont="1" applyFill="1" applyAlignment="1" applyProtection="1">
      <alignment/>
      <protection/>
    </xf>
    <xf numFmtId="0" fontId="152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74" fontId="169" fillId="48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0" fillId="33" borderId="26" xfId="64" applyNumberFormat="1" applyFont="1" applyFill="1" applyBorder="1" applyAlignment="1" applyProtection="1">
      <alignment horizontal="center" vertical="center"/>
      <protection/>
    </xf>
    <xf numFmtId="166" fontId="171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8" fontId="6" fillId="33" borderId="60" xfId="0" applyNumberFormat="1" applyFont="1" applyFill="1" applyBorder="1" applyAlignment="1" applyProtection="1">
      <alignment horizontal="right"/>
      <protection/>
    </xf>
    <xf numFmtId="178" fontId="6" fillId="32" borderId="60" xfId="0" applyNumberFormat="1" applyFont="1" applyFill="1" applyBorder="1" applyAlignment="1" applyProtection="1">
      <alignment horizontal="right"/>
      <protection/>
    </xf>
    <xf numFmtId="174" fontId="4" fillId="33" borderId="111" xfId="0" applyNumberFormat="1" applyFont="1" applyFill="1" applyBorder="1" applyAlignment="1" applyProtection="1" quotePrefix="1">
      <alignment horizontal="center" wrapText="1"/>
      <protection/>
    </xf>
    <xf numFmtId="178" fontId="3" fillId="45" borderId="88" xfId="0" applyNumberFormat="1" applyFont="1" applyFill="1" applyBorder="1" applyAlignment="1" applyProtection="1">
      <alignment/>
      <protection/>
    </xf>
    <xf numFmtId="168" fontId="172" fillId="33" borderId="70" xfId="0" applyNumberFormat="1" applyFont="1" applyFill="1" applyBorder="1" applyAlignment="1" applyProtection="1" quotePrefix="1">
      <alignment/>
      <protection/>
    </xf>
    <xf numFmtId="168" fontId="173" fillId="33" borderId="70" xfId="0" applyNumberFormat="1" applyFont="1" applyFill="1" applyBorder="1" applyAlignment="1" applyProtection="1" quotePrefix="1">
      <alignment/>
      <protection/>
    </xf>
    <xf numFmtId="168" fontId="172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2" fillId="33" borderId="115" xfId="0" applyNumberFormat="1" applyFont="1" applyFill="1" applyBorder="1" applyAlignment="1" applyProtection="1" quotePrefix="1">
      <alignment/>
      <protection/>
    </xf>
    <xf numFmtId="168" fontId="172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2" fillId="32" borderId="115" xfId="0" applyNumberFormat="1" applyFont="1" applyFill="1" applyBorder="1" applyAlignment="1" applyProtection="1" quotePrefix="1">
      <alignment/>
      <protection/>
    </xf>
    <xf numFmtId="168" fontId="173" fillId="32" borderId="31" xfId="0" applyNumberFormat="1" applyFont="1" applyFill="1" applyBorder="1" applyAlignment="1" applyProtection="1" quotePrefix="1">
      <alignment/>
      <protection/>
    </xf>
    <xf numFmtId="168" fontId="172" fillId="33" borderId="85" xfId="0" applyNumberFormat="1" applyFont="1" applyFill="1" applyBorder="1" applyAlignment="1" applyProtection="1" quotePrefix="1">
      <alignment/>
      <protection/>
    </xf>
    <xf numFmtId="168" fontId="173" fillId="33" borderId="86" xfId="0" applyNumberFormat="1" applyFont="1" applyFill="1" applyBorder="1" applyAlignment="1" applyProtection="1" quotePrefix="1">
      <alignment/>
      <protection/>
    </xf>
    <xf numFmtId="168" fontId="173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76" fontId="35" fillId="50" borderId="117" xfId="0" applyNumberFormat="1" applyFont="1" applyFill="1" applyBorder="1" applyAlignment="1" applyProtection="1">
      <alignment horizontal="center"/>
      <protection/>
    </xf>
    <xf numFmtId="176" fontId="36" fillId="41" borderId="117" xfId="0" applyNumberFormat="1" applyFont="1" applyFill="1" applyBorder="1" applyAlignment="1" applyProtection="1">
      <alignment horizontal="center"/>
      <protection/>
    </xf>
    <xf numFmtId="176" fontId="174" fillId="50" borderId="117" xfId="0" applyNumberFormat="1" applyFont="1" applyFill="1" applyBorder="1" applyAlignment="1" applyProtection="1">
      <alignment horizontal="center"/>
      <protection/>
    </xf>
    <xf numFmtId="176" fontId="175" fillId="41" borderId="117" xfId="0" applyNumberFormat="1" applyFont="1" applyFill="1" applyBorder="1" applyAlignment="1" applyProtection="1">
      <alignment horizontal="center"/>
      <protection/>
    </xf>
    <xf numFmtId="176" fontId="35" fillId="51" borderId="117" xfId="0" applyNumberFormat="1" applyFont="1" applyFill="1" applyBorder="1" applyAlignment="1" applyProtection="1">
      <alignment horizontal="center"/>
      <protection/>
    </xf>
    <xf numFmtId="176" fontId="36" fillId="51" borderId="117" xfId="0" applyNumberFormat="1" applyFont="1" applyFill="1" applyBorder="1" applyAlignment="1" applyProtection="1">
      <alignment horizontal="center"/>
      <protection/>
    </xf>
    <xf numFmtId="176" fontId="176" fillId="51" borderId="117" xfId="0" applyNumberFormat="1" applyFont="1" applyFill="1" applyBorder="1" applyAlignment="1" applyProtection="1">
      <alignment horizontal="center"/>
      <protection/>
    </xf>
    <xf numFmtId="176" fontId="175" fillId="51" borderId="117" xfId="0" applyNumberFormat="1" applyFont="1" applyFill="1" applyBorder="1" applyAlignment="1" applyProtection="1">
      <alignment horizontal="center"/>
      <protection/>
    </xf>
    <xf numFmtId="176" fontId="35" fillId="52" borderId="117" xfId="0" applyNumberFormat="1" applyFont="1" applyFill="1" applyBorder="1" applyAlignment="1" applyProtection="1">
      <alignment horizontal="center"/>
      <protection/>
    </xf>
    <xf numFmtId="176" fontId="36" fillId="52" borderId="117" xfId="0" applyNumberFormat="1" applyFont="1" applyFill="1" applyBorder="1" applyAlignment="1" applyProtection="1">
      <alignment horizontal="center"/>
      <protection/>
    </xf>
    <xf numFmtId="176" fontId="177" fillId="52" borderId="117" xfId="0" applyNumberFormat="1" applyFont="1" applyFill="1" applyBorder="1" applyAlignment="1" applyProtection="1">
      <alignment horizontal="center"/>
      <protection/>
    </xf>
    <xf numFmtId="176" fontId="178" fillId="52" borderId="117" xfId="0" applyNumberFormat="1" applyFont="1" applyFill="1" applyBorder="1" applyAlignment="1" applyProtection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176" fontId="8" fillId="38" borderId="119" xfId="0" applyNumberFormat="1" applyFont="1" applyFill="1" applyBorder="1" applyAlignment="1" applyProtection="1">
      <alignment horizontal="center"/>
      <protection/>
    </xf>
    <xf numFmtId="176" fontId="164" fillId="38" borderId="118" xfId="0" applyNumberFormat="1" applyFont="1" applyFill="1" applyBorder="1" applyAlignment="1" applyProtection="1">
      <alignment horizontal="center"/>
      <protection/>
    </xf>
    <xf numFmtId="176" fontId="164" fillId="38" borderId="119" xfId="0" applyNumberFormat="1" applyFont="1" applyFill="1" applyBorder="1" applyAlignment="1" applyProtection="1">
      <alignment horizontal="center"/>
      <protection/>
    </xf>
    <xf numFmtId="168" fontId="12" fillId="32" borderId="118" xfId="0" applyNumberFormat="1" applyFont="1" applyFill="1" applyBorder="1" applyAlignment="1" applyProtection="1">
      <alignment horizontal="center"/>
      <protection/>
    </xf>
    <xf numFmtId="168" fontId="30" fillId="32" borderId="105" xfId="0" applyNumberFormat="1" applyFont="1" applyFill="1" applyBorder="1" applyAlignment="1" applyProtection="1">
      <alignment horizontal="center"/>
      <protection/>
    </xf>
    <xf numFmtId="168" fontId="12" fillId="41" borderId="119" xfId="0" applyNumberFormat="1" applyFont="1" applyFill="1" applyBorder="1" applyAlignment="1" applyProtection="1">
      <alignment horizontal="center"/>
      <protection locked="0"/>
    </xf>
    <xf numFmtId="168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9" fillId="42" borderId="41" xfId="65" applyNumberFormat="1" applyFont="1" applyFill="1" applyBorder="1" applyAlignment="1" applyProtection="1">
      <alignment/>
      <protection/>
    </xf>
    <xf numFmtId="178" fontId="4" fillId="45" borderId="70" xfId="0" applyNumberFormat="1" applyFont="1" applyFill="1" applyBorder="1" applyAlignment="1" applyProtection="1">
      <alignment/>
      <protection/>
    </xf>
    <xf numFmtId="178" fontId="3" fillId="45" borderId="70" xfId="0" applyNumberFormat="1" applyFont="1" applyFill="1" applyBorder="1" applyAlignment="1" applyProtection="1">
      <alignment/>
      <protection/>
    </xf>
    <xf numFmtId="178" fontId="4" fillId="45" borderId="85" xfId="0" applyNumberFormat="1" applyFont="1" applyFill="1" applyBorder="1" applyAlignment="1" applyProtection="1">
      <alignment/>
      <protection/>
    </xf>
    <xf numFmtId="178" fontId="3" fillId="45" borderId="86" xfId="0" applyNumberFormat="1" applyFont="1" applyFill="1" applyBorder="1" applyAlignment="1" applyProtection="1">
      <alignment/>
      <protection/>
    </xf>
    <xf numFmtId="178" fontId="12" fillId="42" borderId="81" xfId="0" applyNumberFormat="1" applyFont="1" applyFill="1" applyBorder="1" applyAlignment="1" applyProtection="1">
      <alignment/>
      <protection/>
    </xf>
    <xf numFmtId="178" fontId="30" fillId="42" borderId="82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/>
    </xf>
    <xf numFmtId="178" fontId="30" fillId="42" borderId="10" xfId="0" applyNumberFormat="1" applyFont="1" applyFill="1" applyBorder="1" applyAlignment="1" applyProtection="1">
      <alignment/>
      <protection/>
    </xf>
    <xf numFmtId="178" fontId="12" fillId="42" borderId="10" xfId="0" applyNumberFormat="1" applyFont="1" applyFill="1" applyBorder="1" applyAlignment="1" applyProtection="1">
      <alignment/>
      <protection locked="0"/>
    </xf>
    <xf numFmtId="178" fontId="30" fillId="42" borderId="10" xfId="0" applyNumberFormat="1" applyFont="1" applyFill="1" applyBorder="1" applyAlignment="1" applyProtection="1">
      <alignment/>
      <protection locked="0"/>
    </xf>
    <xf numFmtId="168" fontId="165" fillId="32" borderId="0" xfId="0" applyNumberFormat="1" applyFont="1" applyFill="1" applyBorder="1" applyAlignment="1" applyProtection="1" quotePrefix="1">
      <alignment horizontal="center"/>
      <protection/>
    </xf>
    <xf numFmtId="168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5" xfId="0" applyNumberFormat="1" applyFont="1" applyFill="1" applyBorder="1" applyAlignment="1" applyProtection="1">
      <alignment/>
      <protection/>
    </xf>
    <xf numFmtId="178" fontId="3" fillId="32" borderId="55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8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8" fontId="4" fillId="33" borderId="124" xfId="0" applyNumberFormat="1" applyFont="1" applyFill="1" applyBorder="1" applyAlignment="1" applyProtection="1">
      <alignment/>
      <protection/>
    </xf>
    <xf numFmtId="178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2" fillId="38" borderId="0" xfId="57" applyFont="1" applyFill="1" applyBorder="1" quotePrefix="1">
      <alignment/>
      <protection/>
    </xf>
    <xf numFmtId="189" fontId="22" fillId="33" borderId="0" xfId="58" applyNumberFormat="1" applyFont="1" applyFill="1" applyBorder="1" applyAlignment="1">
      <alignment/>
      <protection/>
    </xf>
    <xf numFmtId="191" fontId="22" fillId="32" borderId="68" xfId="58" applyNumberFormat="1" applyFont="1" applyFill="1" applyBorder="1" applyAlignment="1">
      <alignment/>
      <protection/>
    </xf>
    <xf numFmtId="191" fontId="22" fillId="32" borderId="18" xfId="58" applyNumberFormat="1" applyFont="1" applyFill="1" applyBorder="1" applyAlignment="1">
      <alignment/>
      <protection/>
    </xf>
    <xf numFmtId="191" fontId="22" fillId="32" borderId="21" xfId="58" applyNumberFormat="1" applyFont="1" applyFill="1" applyBorder="1" applyAlignment="1">
      <alignment/>
      <protection/>
    </xf>
    <xf numFmtId="191" fontId="22" fillId="44" borderId="68" xfId="58" applyNumberFormat="1" applyFont="1" applyFill="1" applyBorder="1" applyAlignment="1">
      <alignment/>
      <protection/>
    </xf>
    <xf numFmtId="191" fontId="22" fillId="44" borderId="18" xfId="58" applyNumberFormat="1" applyFont="1" applyFill="1" applyBorder="1" applyAlignment="1">
      <alignment/>
      <protection/>
    </xf>
    <xf numFmtId="191" fontId="22" fillId="44" borderId="21" xfId="58" applyNumberFormat="1" applyFont="1" applyFill="1" applyBorder="1" applyAlignment="1">
      <alignment/>
      <protection/>
    </xf>
    <xf numFmtId="195" fontId="22" fillId="33" borderId="0" xfId="57" applyNumberFormat="1" applyFont="1" applyFill="1" applyBorder="1" applyAlignment="1">
      <alignment/>
      <protection/>
    </xf>
    <xf numFmtId="178" fontId="4" fillId="33" borderId="125" xfId="0" applyNumberFormat="1" applyFont="1" applyFill="1" applyBorder="1" applyAlignment="1" applyProtection="1">
      <alignment/>
      <protection/>
    </xf>
    <xf numFmtId="178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4" fontId="180" fillId="39" borderId="26" xfId="0" applyNumberFormat="1" applyFont="1" applyFill="1" applyBorder="1" applyAlignment="1" applyProtection="1">
      <alignment horizontal="center"/>
      <protection/>
    </xf>
    <xf numFmtId="174" fontId="181" fillId="39" borderId="26" xfId="0" applyNumberFormat="1" applyFont="1" applyFill="1" applyBorder="1" applyAlignment="1" applyProtection="1">
      <alignment horizontal="center"/>
      <protection/>
    </xf>
    <xf numFmtId="185" fontId="156" fillId="39" borderId="26" xfId="0" applyNumberFormat="1" applyFont="1" applyFill="1" applyBorder="1" applyAlignment="1" applyProtection="1" quotePrefix="1">
      <alignment horizontal="center"/>
      <protection/>
    </xf>
    <xf numFmtId="173" fontId="157" fillId="40" borderId="26" xfId="0" applyNumberFormat="1" applyFont="1" applyFill="1" applyBorder="1" applyAlignment="1" applyProtection="1" quotePrefix="1">
      <alignment horizontal="center"/>
      <protection/>
    </xf>
    <xf numFmtId="185" fontId="162" fillId="40" borderId="26" xfId="0" applyNumberFormat="1" applyFont="1" applyFill="1" applyBorder="1" applyAlignment="1" applyProtection="1" quotePrefix="1">
      <alignment horizontal="center"/>
      <protection/>
    </xf>
    <xf numFmtId="173" fontId="162" fillId="40" borderId="26" xfId="0" applyNumberFormat="1" applyFont="1" applyFill="1" applyBorder="1" applyAlignment="1" applyProtection="1" quotePrefix="1">
      <alignment horizontal="center"/>
      <protection/>
    </xf>
    <xf numFmtId="173" fontId="169" fillId="48" borderId="26" xfId="0" applyNumberFormat="1" applyFont="1" applyFill="1" applyBorder="1" applyAlignment="1" applyProtection="1" quotePrefix="1">
      <alignment horizontal="center"/>
      <protection/>
    </xf>
    <xf numFmtId="185" fontId="163" fillId="48" borderId="26" xfId="0" applyNumberFormat="1" applyFont="1" applyFill="1" applyBorder="1" applyAlignment="1" applyProtection="1" quotePrefix="1">
      <alignment horizontal="center"/>
      <protection/>
    </xf>
    <xf numFmtId="178" fontId="4" fillId="33" borderId="26" xfId="0" applyNumberFormat="1" applyFont="1" applyFill="1" applyBorder="1" applyAlignment="1" applyProtection="1">
      <alignment/>
      <protection locked="0"/>
    </xf>
    <xf numFmtId="178" fontId="3" fillId="33" borderId="26" xfId="0" applyNumberFormat="1" applyFont="1" applyFill="1" applyBorder="1" applyAlignment="1" applyProtection="1">
      <alignment/>
      <protection locked="0"/>
    </xf>
    <xf numFmtId="38" fontId="182" fillId="47" borderId="27" xfId="65" applyNumberFormat="1" applyFont="1" applyFill="1" applyBorder="1" applyAlignment="1" applyProtection="1">
      <alignment/>
      <protection/>
    </xf>
    <xf numFmtId="178" fontId="4" fillId="54" borderId="26" xfId="0" applyNumberFormat="1" applyFont="1" applyFill="1" applyBorder="1" applyAlignment="1" applyProtection="1">
      <alignment/>
      <protection/>
    </xf>
    <xf numFmtId="178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78" fontId="4" fillId="54" borderId="127" xfId="0" applyNumberFormat="1" applyFont="1" applyFill="1" applyBorder="1" applyAlignment="1" applyProtection="1">
      <alignment/>
      <protection/>
    </xf>
    <xf numFmtId="178" fontId="3" fillId="54" borderId="128" xfId="0" applyNumberFormat="1" applyFont="1" applyFill="1" applyBorder="1" applyAlignment="1" applyProtection="1">
      <alignment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8" xfId="0" applyNumberFormat="1" applyFont="1" applyFill="1" applyBorder="1" applyAlignment="1" applyProtection="1">
      <alignment/>
      <protection/>
    </xf>
    <xf numFmtId="173" fontId="4" fillId="33" borderId="118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85" fontId="3" fillId="33" borderId="106" xfId="0" applyNumberFormat="1" applyFont="1" applyFill="1" applyBorder="1" applyAlignment="1" applyProtection="1" quotePrefix="1">
      <alignment horizontal="center"/>
      <protection/>
    </xf>
    <xf numFmtId="176" fontId="8" fillId="38" borderId="118" xfId="0" applyNumberFormat="1" applyFont="1" applyFill="1" applyBorder="1" applyAlignment="1" applyProtection="1">
      <alignment horizontal="center"/>
      <protection/>
    </xf>
    <xf numFmtId="204" fontId="22" fillId="33" borderId="0" xfId="58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73" fontId="22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68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3" fillId="39" borderId="101" xfId="0" applyNumberFormat="1" applyFont="1" applyFill="1" applyBorder="1" applyAlignment="1" applyProtection="1" quotePrefix="1">
      <alignment horizontal="center"/>
      <protection/>
    </xf>
    <xf numFmtId="205" fontId="157" fillId="40" borderId="101" xfId="0" applyNumberFormat="1" applyFont="1" applyFill="1" applyBorder="1" applyAlignment="1" applyProtection="1" quotePrefix="1">
      <alignment horizontal="center"/>
      <protection/>
    </xf>
    <xf numFmtId="205" fontId="169" fillId="48" borderId="101" xfId="0" applyNumberFormat="1" applyFont="1" applyFill="1" applyBorder="1" applyAlignment="1" applyProtection="1" quotePrefix="1">
      <alignment horizontal="center"/>
      <protection/>
    </xf>
    <xf numFmtId="205" fontId="4" fillId="33" borderId="129" xfId="0" applyNumberFormat="1" applyFont="1" applyFill="1" applyBorder="1" applyAlignment="1" applyProtection="1" quotePrefix="1">
      <alignment horizontal="center"/>
      <protection/>
    </xf>
    <xf numFmtId="205" fontId="184" fillId="32" borderId="44" xfId="0" applyNumberFormat="1" applyFont="1" applyFill="1" applyBorder="1" applyAlignment="1" applyProtection="1">
      <alignment horizontal="center"/>
      <protection locked="0"/>
    </xf>
    <xf numFmtId="205" fontId="183" fillId="39" borderId="26" xfId="0" applyNumberFormat="1" applyFont="1" applyFill="1" applyBorder="1" applyAlignment="1" applyProtection="1">
      <alignment horizontal="center"/>
      <protection/>
    </xf>
    <xf numFmtId="205" fontId="157" fillId="40" borderId="26" xfId="0" applyNumberFormat="1" applyFont="1" applyFill="1" applyBorder="1" applyAlignment="1" applyProtection="1" quotePrefix="1">
      <alignment horizontal="center"/>
      <protection/>
    </xf>
    <xf numFmtId="205" fontId="169" fillId="48" borderId="26" xfId="0" applyNumberFormat="1" applyFont="1" applyFill="1" applyBorder="1" applyAlignment="1" applyProtection="1" quotePrefix="1">
      <alignment horizontal="center"/>
      <protection/>
    </xf>
    <xf numFmtId="205" fontId="4" fillId="33" borderId="119" xfId="0" applyNumberFormat="1" applyFont="1" applyFill="1" applyBorder="1" applyAlignment="1" applyProtection="1" quotePrefix="1">
      <alignment horizontal="center"/>
      <protection/>
    </xf>
    <xf numFmtId="205" fontId="185" fillId="33" borderId="44" xfId="0" applyNumberFormat="1" applyFont="1" applyFill="1" applyBorder="1" applyAlignment="1" applyProtection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73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0" fontId="22" fillId="32" borderId="0" xfId="57" applyNumberFormat="1" applyFont="1" applyFill="1" applyBorder="1" applyAlignment="1">
      <alignment horizontal="left"/>
      <protection/>
    </xf>
    <xf numFmtId="170" fontId="24" fillId="44" borderId="0" xfId="57" applyNumberFormat="1" applyFont="1" applyFill="1" applyBorder="1" applyAlignment="1">
      <alignment horizontal="center"/>
      <protection/>
    </xf>
    <xf numFmtId="173" fontId="24" fillId="44" borderId="0" xfId="57" applyNumberFormat="1" applyFont="1" applyFill="1" applyBorder="1" applyAlignment="1">
      <alignment horizontal="center"/>
      <protection/>
    </xf>
    <xf numFmtId="170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2" fillId="44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2" fontId="19" fillId="32" borderId="68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1" fontId="66" fillId="33" borderId="0" xfId="57" applyNumberFormat="1" applyFont="1" applyFill="1" applyBorder="1" applyAlignment="1">
      <alignment/>
      <protection/>
    </xf>
    <xf numFmtId="172" fontId="66" fillId="38" borderId="0" xfId="57" applyNumberFormat="1" applyFont="1" applyFill="1" applyBorder="1" applyAlignment="1">
      <alignment/>
      <protection/>
    </xf>
    <xf numFmtId="204" fontId="66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66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66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1" fontId="66" fillId="32" borderId="20" xfId="57" applyNumberFormat="1" applyFont="1" applyFill="1" applyBorder="1">
      <alignment/>
      <protection/>
    </xf>
    <xf numFmtId="170" fontId="66" fillId="32" borderId="20" xfId="57" applyNumberFormat="1" applyFont="1" applyFill="1" applyBorder="1" applyAlignment="1">
      <alignment horizontal="left"/>
      <protection/>
    </xf>
    <xf numFmtId="202" fontId="186" fillId="55" borderId="0" xfId="63" applyNumberFormat="1" applyFont="1" applyFill="1" applyBorder="1" applyAlignment="1">
      <alignment horizontal="center"/>
      <protection/>
    </xf>
    <xf numFmtId="0" fontId="187" fillId="55" borderId="0" xfId="63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204" fontId="22" fillId="33" borderId="0" xfId="58" applyNumberFormat="1" applyFont="1" applyFill="1" applyBorder="1" applyAlignment="1">
      <alignment horizontal="left"/>
      <protection/>
    </xf>
    <xf numFmtId="173" fontId="22" fillId="32" borderId="0" xfId="57" applyNumberFormat="1" applyFont="1" applyFill="1" applyBorder="1" applyAlignment="1">
      <alignment horizontal="center"/>
      <protection/>
    </xf>
    <xf numFmtId="171" fontId="66" fillId="33" borderId="0" xfId="57" applyNumberFormat="1" applyFont="1" applyFill="1" applyBorder="1" applyAlignment="1">
      <alignment horizontal="center"/>
      <protection/>
    </xf>
    <xf numFmtId="170" fontId="22" fillId="32" borderId="0" xfId="57" applyNumberFormat="1" applyFont="1" applyFill="1" applyBorder="1" applyAlignment="1">
      <alignment horizontal="center"/>
      <protection/>
    </xf>
    <xf numFmtId="172" fontId="66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2" fontId="66" fillId="38" borderId="0" xfId="57" applyNumberFormat="1" applyFont="1" applyFill="1" applyBorder="1" applyAlignment="1">
      <alignment horizontal="center"/>
      <protection/>
    </xf>
    <xf numFmtId="189" fontId="22" fillId="33" borderId="0" xfId="58" applyNumberFormat="1" applyFont="1" applyFill="1" applyBorder="1" applyAlignment="1">
      <alignment horizontal="center"/>
      <protection/>
    </xf>
    <xf numFmtId="187" fontId="8" fillId="52" borderId="131" xfId="58" applyNumberFormat="1" applyFont="1" applyFill="1" applyBorder="1" applyAlignment="1">
      <alignment horizontal="center"/>
      <protection/>
    </xf>
    <xf numFmtId="173" fontId="22" fillId="33" borderId="0" xfId="57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72" fontId="66" fillId="38" borderId="0" xfId="57" applyNumberFormat="1" applyFont="1" applyFill="1" applyBorder="1" applyAlignment="1">
      <alignment horizontal="left"/>
      <protection/>
    </xf>
    <xf numFmtId="193" fontId="56" fillId="44" borderId="20" xfId="58" applyNumberFormat="1" applyFont="1" applyFill="1" applyBorder="1" applyAlignment="1">
      <alignment horizontal="center"/>
      <protection/>
    </xf>
    <xf numFmtId="191" fontId="56" fillId="32" borderId="19" xfId="58" applyNumberFormat="1" applyFont="1" applyFill="1" applyBorder="1" applyAlignment="1">
      <alignment horizontal="center"/>
      <protection/>
    </xf>
    <xf numFmtId="192" fontId="56" fillId="32" borderId="0" xfId="58" applyNumberFormat="1" applyFont="1" applyFill="1" applyBorder="1" applyAlignment="1">
      <alignment horizontal="center"/>
      <protection/>
    </xf>
    <xf numFmtId="189" fontId="22" fillId="32" borderId="0" xfId="58" applyNumberFormat="1" applyFont="1" applyFill="1" applyBorder="1" applyAlignment="1">
      <alignment horizontal="center"/>
      <protection/>
    </xf>
    <xf numFmtId="173" fontId="22" fillId="44" borderId="0" xfId="57" applyNumberFormat="1" applyFont="1" applyFill="1" applyBorder="1" applyAlignment="1">
      <alignment horizontal="center"/>
      <protection/>
    </xf>
    <xf numFmtId="194" fontId="22" fillId="33" borderId="0" xfId="57" applyNumberFormat="1" applyFont="1" applyFill="1" applyBorder="1" applyAlignment="1">
      <alignment horizontal="center"/>
      <protection/>
    </xf>
    <xf numFmtId="191" fontId="56" fillId="44" borderId="19" xfId="58" applyNumberFormat="1" applyFont="1" applyFill="1" applyBorder="1" applyAlignment="1">
      <alignment horizontal="center"/>
      <protection/>
    </xf>
    <xf numFmtId="193" fontId="56" fillId="32" borderId="20" xfId="58" applyNumberFormat="1" applyFont="1" applyFill="1" applyBorder="1" applyAlignment="1">
      <alignment horizontal="center"/>
      <protection/>
    </xf>
    <xf numFmtId="189" fontId="22" fillId="44" borderId="0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left"/>
      <protection/>
    </xf>
    <xf numFmtId="197" fontId="56" fillId="44" borderId="0" xfId="58" applyNumberFormat="1" applyFont="1" applyFill="1" applyBorder="1" applyAlignment="1">
      <alignment horizontal="center"/>
      <protection/>
    </xf>
    <xf numFmtId="198" fontId="56" fillId="44" borderId="20" xfId="58" applyNumberFormat="1" applyFont="1" applyFill="1" applyBorder="1" applyAlignment="1">
      <alignment horizontal="center"/>
      <protection/>
    </xf>
    <xf numFmtId="196" fontId="56" fillId="44" borderId="19" xfId="58" applyNumberFormat="1" applyFont="1" applyFill="1" applyBorder="1" applyAlignment="1">
      <alignment horizontal="center"/>
      <protection/>
    </xf>
    <xf numFmtId="171" fontId="66" fillId="33" borderId="0" xfId="57" applyNumberFormat="1" applyFont="1" applyFill="1" applyBorder="1" applyAlignment="1">
      <alignment horizontal="left"/>
      <protection/>
    </xf>
    <xf numFmtId="204" fontId="22" fillId="33" borderId="0" xfId="58" applyNumberFormat="1" applyFont="1" applyFill="1" applyBorder="1" applyAlignment="1">
      <alignment horizontal="center"/>
      <protection/>
    </xf>
    <xf numFmtId="196" fontId="56" fillId="32" borderId="19" xfId="58" applyNumberFormat="1" applyFont="1" applyFill="1" applyBorder="1" applyAlignment="1">
      <alignment horizontal="center"/>
      <protection/>
    </xf>
    <xf numFmtId="192" fontId="56" fillId="44" borderId="0" xfId="58" applyNumberFormat="1" applyFont="1" applyFill="1" applyBorder="1" applyAlignment="1">
      <alignment horizontal="center"/>
      <protection/>
    </xf>
    <xf numFmtId="197" fontId="56" fillId="32" borderId="0" xfId="58" applyNumberFormat="1" applyFont="1" applyFill="1" applyBorder="1" applyAlignment="1">
      <alignment horizontal="center"/>
      <protection/>
    </xf>
    <xf numFmtId="198" fontId="56" fillId="32" borderId="20" xfId="58" applyNumberFormat="1" applyFont="1" applyFill="1" applyBorder="1" applyAlignment="1">
      <alignment horizontal="center"/>
      <protection/>
    </xf>
    <xf numFmtId="201" fontId="188" fillId="32" borderId="0" xfId="0" applyNumberFormat="1" applyFont="1" applyFill="1" applyAlignment="1" applyProtection="1">
      <alignment horizontal="center"/>
      <protection/>
    </xf>
    <xf numFmtId="201" fontId="188" fillId="54" borderId="0" xfId="0" applyNumberFormat="1" applyFont="1" applyFill="1" applyAlignment="1" applyProtection="1">
      <alignment horizontal="center"/>
      <protection/>
    </xf>
    <xf numFmtId="38" fontId="179" fillId="42" borderId="41" xfId="65" applyNumberFormat="1" applyFont="1" applyFill="1" applyBorder="1" applyAlignment="1" applyProtection="1">
      <alignment horizontal="center"/>
      <protection/>
    </xf>
    <xf numFmtId="38" fontId="179" fillId="42" borderId="42" xfId="65" applyNumberFormat="1" applyFont="1" applyFill="1" applyBorder="1" applyAlignment="1" applyProtection="1">
      <alignment horizontal="center"/>
      <protection/>
    </xf>
    <xf numFmtId="38" fontId="179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0" fontId="189" fillId="44" borderId="27" xfId="57" applyNumberFormat="1" applyFont="1" applyFill="1" applyBorder="1" applyAlignment="1" applyProtection="1">
      <alignment horizontal="center" vertical="center"/>
      <protection locked="0"/>
    </xf>
    <xf numFmtId="180" fontId="189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0" fillId="45" borderId="64" xfId="65" applyNumberFormat="1" applyFont="1" applyFill="1" applyBorder="1" applyAlignment="1" applyProtection="1">
      <alignment horizontal="center"/>
      <protection/>
    </xf>
    <xf numFmtId="38" fontId="160" fillId="45" borderId="20" xfId="65" applyNumberFormat="1" applyFont="1" applyFill="1" applyBorder="1" applyAlignment="1" applyProtection="1">
      <alignment horizontal="center"/>
      <protection/>
    </xf>
    <xf numFmtId="38" fontId="160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90" fillId="33" borderId="60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29" xfId="61" applyFont="1" applyFill="1" applyBorder="1" applyAlignment="1" applyProtection="1">
      <alignment horizontal="center"/>
      <protection/>
    </xf>
    <xf numFmtId="0" fontId="166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9" fontId="191" fillId="32" borderId="0" xfId="60" applyNumberFormat="1" applyFont="1" applyFill="1" applyBorder="1" applyAlignment="1" applyProtection="1">
      <alignment horizontal="center"/>
      <protection/>
    </xf>
    <xf numFmtId="0" fontId="153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1" fontId="153" fillId="33" borderId="27" xfId="62" applyNumberFormat="1" applyFont="1" applyFill="1" applyBorder="1" applyAlignment="1" applyProtection="1" quotePrefix="1">
      <alignment horizontal="center" vertical="center"/>
      <protection locked="0"/>
    </xf>
    <xf numFmtId="181" fontId="153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7" xfId="53" applyFill="1" applyBorder="1" applyAlignment="1" applyProtection="1">
      <alignment horizontal="center" vertical="center"/>
      <protection locked="0"/>
    </xf>
    <xf numFmtId="0" fontId="192" fillId="36" borderId="42" xfId="53" applyFont="1" applyFill="1" applyBorder="1" applyAlignment="1" applyProtection="1">
      <alignment horizontal="center" vertical="center"/>
      <protection locked="0"/>
    </xf>
    <xf numFmtId="0" fontId="192" fillId="36" borderId="28" xfId="53" applyFont="1" applyFill="1" applyBorder="1" applyAlignment="1" applyProtection="1">
      <alignment horizontal="center" vertical="center"/>
      <protection locked="0"/>
    </xf>
    <xf numFmtId="38" fontId="142" fillId="33" borderId="27" xfId="53" applyNumberFormat="1" applyFill="1" applyBorder="1" applyAlignment="1" applyProtection="1">
      <alignment horizontal="center" vertical="center"/>
      <protection locked="0"/>
    </xf>
    <xf numFmtId="38" fontId="193" fillId="33" borderId="42" xfId="53" applyNumberFormat="1" applyFont="1" applyFill="1" applyBorder="1" applyAlignment="1" applyProtection="1">
      <alignment horizontal="center" vertical="center"/>
      <protection locked="0"/>
    </xf>
    <xf numFmtId="38" fontId="193" fillId="33" borderId="28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9" fontId="157" fillId="33" borderId="27" xfId="60" applyNumberFormat="1" applyFont="1" applyFill="1" applyBorder="1" applyAlignment="1" applyProtection="1">
      <alignment horizontal="center"/>
      <protection/>
    </xf>
    <xf numFmtId="179" fontId="157" fillId="33" borderId="42" xfId="60" applyNumberFormat="1" applyFont="1" applyFill="1" applyBorder="1" applyAlignment="1" applyProtection="1">
      <alignment horizontal="center"/>
      <protection/>
    </xf>
    <xf numFmtId="179" fontId="157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200" fontId="197" fillId="47" borderId="42" xfId="65" applyNumberFormat="1" applyFont="1" applyFill="1" applyBorder="1" applyAlignment="1" applyProtection="1">
      <alignment horizontal="left"/>
      <protection/>
    </xf>
    <xf numFmtId="200" fontId="197" fillId="47" borderId="28" xfId="65" applyNumberFormat="1" applyFont="1" applyFill="1" applyBorder="1" applyAlignment="1" applyProtection="1">
      <alignment horizontal="left"/>
      <protection/>
    </xf>
    <xf numFmtId="0" fontId="186" fillId="55" borderId="0" xfId="57" applyFont="1" applyFill="1" applyAlignment="1" applyProtection="1" quotePrefix="1">
      <alignment horizontal="center"/>
      <protection/>
    </xf>
    <xf numFmtId="203" fontId="186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8" fillId="33" borderId="46" xfId="65" applyNumberFormat="1" applyFont="1" applyFill="1" applyBorder="1" applyAlignment="1" applyProtection="1">
      <alignment horizontal="center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1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79" fontId="4" fillId="32" borderId="27" xfId="60" applyNumberFormat="1" applyFont="1" applyFill="1" applyBorder="1" applyAlignment="1" applyProtection="1">
      <alignment horizontal="center"/>
      <protection/>
    </xf>
    <xf numFmtId="179" fontId="4" fillId="32" borderId="42" xfId="60" applyNumberFormat="1" applyFont="1" applyFill="1" applyBorder="1" applyAlignment="1" applyProtection="1">
      <alignment horizontal="center"/>
      <protection/>
    </xf>
    <xf numFmtId="179" fontId="4" fillId="32" borderId="28" xfId="60" applyNumberFormat="1" applyFont="1" applyFill="1" applyBorder="1" applyAlignment="1" applyProtection="1">
      <alignment horizontal="center"/>
      <protection/>
    </xf>
    <xf numFmtId="0" fontId="190" fillId="33" borderId="115" xfId="61" applyFont="1" applyFill="1" applyBorder="1" applyAlignment="1" applyProtection="1">
      <alignment horizontal="center"/>
      <protection/>
    </xf>
    <xf numFmtId="0" fontId="190" fillId="33" borderId="135" xfId="61" applyFont="1" applyFill="1" applyBorder="1" applyAlignment="1" applyProtection="1">
      <alignment horizontal="center"/>
      <protection/>
    </xf>
    <xf numFmtId="202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27" xfId="62" applyNumberFormat="1" applyFont="1" applyFill="1" applyBorder="1" applyAlignment="1" applyProtection="1" quotePrefix="1">
      <alignment horizontal="center" vertical="center"/>
      <protection/>
    </xf>
    <xf numFmtId="181" fontId="8" fillId="33" borderId="28" xfId="62" applyNumberFormat="1" applyFont="1" applyFill="1" applyBorder="1" applyAlignment="1" applyProtection="1" quotePrefix="1">
      <alignment horizontal="center" vertical="center"/>
      <protection/>
    </xf>
    <xf numFmtId="180" fontId="189" fillId="44" borderId="27" xfId="57" applyNumberFormat="1" applyFont="1" applyFill="1" applyBorder="1" applyAlignment="1" applyProtection="1">
      <alignment horizontal="center" vertical="center"/>
      <protection/>
    </xf>
    <xf numFmtId="180" fontId="189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0" fillId="36" borderId="27" xfId="53" applyFont="1" applyFill="1" applyBorder="1" applyAlignment="1" applyProtection="1">
      <alignment horizontal="center" vertical="center"/>
      <protection/>
    </xf>
    <xf numFmtId="0" fontId="200" fillId="36" borderId="42" xfId="53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24" sqref="G12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455</v>
      </c>
      <c r="C1" s="764"/>
      <c r="D1" s="764"/>
      <c r="E1" s="764"/>
      <c r="F1" s="765"/>
      <c r="G1" s="421" t="s">
        <v>244</v>
      </c>
      <c r="H1" s="414"/>
      <c r="I1" s="751">
        <v>121004469</v>
      </c>
      <c r="J1" s="752"/>
      <c r="K1" s="415"/>
      <c r="L1" s="423" t="s">
        <v>245</v>
      </c>
      <c r="M1" s="419">
        <v>500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СМЕТНА ПАЛАТА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294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30.06.2020 г.</v>
      </c>
      <c r="G11" s="384">
        <f>+P5-1</f>
        <v>2019</v>
      </c>
      <c r="H11" s="15"/>
      <c r="I11" s="576" t="str">
        <f>+O8</f>
        <v>30.06.2020 г.</v>
      </c>
      <c r="J11" s="385">
        <f>+P5-1</f>
        <v>2019</v>
      </c>
      <c r="K11" s="16"/>
      <c r="L11" s="577" t="str">
        <f>+O8</f>
        <v>30.06.2020 г.</v>
      </c>
      <c r="M11" s="386">
        <f>+P5-1</f>
        <v>2019</v>
      </c>
      <c r="N11" s="16"/>
      <c r="O11" s="578" t="str">
        <f>+O8</f>
        <v>30.06.2020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/>
      <c r="G15" s="217"/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0</v>
      </c>
      <c r="P15" s="366">
        <f t="shared" si="0"/>
        <v>0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198662</v>
      </c>
      <c r="G18" s="217">
        <v>53701</v>
      </c>
      <c r="H18" s="15"/>
      <c r="I18" s="218"/>
      <c r="J18" s="217"/>
      <c r="K18" s="215"/>
      <c r="L18" s="218"/>
      <c r="M18" s="217"/>
      <c r="N18" s="215"/>
      <c r="O18" s="353">
        <f t="shared" si="0"/>
        <v>198662</v>
      </c>
      <c r="P18" s="366">
        <f t="shared" si="0"/>
        <v>53701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1895</v>
      </c>
      <c r="G19" s="219">
        <v>2207</v>
      </c>
      <c r="H19" s="15"/>
      <c r="I19" s="220"/>
      <c r="J19" s="219"/>
      <c r="K19" s="215"/>
      <c r="L19" s="220"/>
      <c r="M19" s="219"/>
      <c r="N19" s="215"/>
      <c r="O19" s="348">
        <f t="shared" si="0"/>
        <v>1895</v>
      </c>
      <c r="P19" s="400">
        <f t="shared" si="0"/>
        <v>2207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3470</v>
      </c>
      <c r="G20" s="219">
        <v>4502</v>
      </c>
      <c r="H20" s="15"/>
      <c r="I20" s="220"/>
      <c r="J20" s="219"/>
      <c r="K20" s="215"/>
      <c r="L20" s="220"/>
      <c r="M20" s="219"/>
      <c r="N20" s="215"/>
      <c r="O20" s="348">
        <f t="shared" si="0"/>
        <v>3470</v>
      </c>
      <c r="P20" s="400">
        <f t="shared" si="0"/>
        <v>4502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-5164</v>
      </c>
      <c r="G24" s="221">
        <v>-15727</v>
      </c>
      <c r="H24" s="15"/>
      <c r="I24" s="222"/>
      <c r="J24" s="221"/>
      <c r="K24" s="215"/>
      <c r="L24" s="222"/>
      <c r="M24" s="221"/>
      <c r="N24" s="215"/>
      <c r="O24" s="349">
        <f t="shared" si="0"/>
        <v>-5164</v>
      </c>
      <c r="P24" s="372">
        <f t="shared" si="0"/>
        <v>-15727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198863</v>
      </c>
      <c r="G25" s="223">
        <f>+ROUND(+SUM(G15,G16,G18,G19,G20,G21,G22,G23,G24),0)</f>
        <v>44683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198863</v>
      </c>
      <c r="P25" s="351">
        <f>+ROUND(+SUM(P15,P16,P18,P19,P20,P21,P22,P23,P24),0)</f>
        <v>44683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-1843</v>
      </c>
      <c r="G37" s="235">
        <v>-1784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-1843</v>
      </c>
      <c r="P37" s="351">
        <f t="shared" si="2"/>
        <v>-1784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-326</v>
      </c>
      <c r="G38" s="237">
        <v>-342</v>
      </c>
      <c r="H38" s="15"/>
      <c r="I38" s="238"/>
      <c r="J38" s="237"/>
      <c r="K38" s="215"/>
      <c r="L38" s="238"/>
      <c r="M38" s="237"/>
      <c r="N38" s="215"/>
      <c r="O38" s="363">
        <f t="shared" si="2"/>
        <v>-326</v>
      </c>
      <c r="P38" s="401">
        <f t="shared" si="2"/>
        <v>-342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-1517</v>
      </c>
      <c r="G39" s="239">
        <v>-1442</v>
      </c>
      <c r="H39" s="15"/>
      <c r="I39" s="240"/>
      <c r="J39" s="239"/>
      <c r="K39" s="215"/>
      <c r="L39" s="240"/>
      <c r="M39" s="239"/>
      <c r="N39" s="215"/>
      <c r="O39" s="364">
        <f t="shared" si="2"/>
        <v>-1517</v>
      </c>
      <c r="P39" s="402">
        <f t="shared" si="2"/>
        <v>-1442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>
        <v>557509</v>
      </c>
      <c r="K45" s="215"/>
      <c r="L45" s="220"/>
      <c r="M45" s="219"/>
      <c r="N45" s="215"/>
      <c r="O45" s="348">
        <f t="shared" si="3"/>
        <v>0</v>
      </c>
      <c r="P45" s="400">
        <f t="shared" si="3"/>
        <v>557509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557509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557509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197020</v>
      </c>
      <c r="G50" s="245">
        <f>+ROUND(G25+G30+G37+G42+G48,0)</f>
        <v>42899</v>
      </c>
      <c r="H50" s="15"/>
      <c r="I50" s="246">
        <f>+ROUND(I25+I30+I37+I42+I48,0)</f>
        <v>0</v>
      </c>
      <c r="J50" s="245">
        <f>+ROUND(J25+J30+J37+J42+J48,0)</f>
        <v>557509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197020</v>
      </c>
      <c r="P50" s="368">
        <f>+ROUND(P25+P30+P37+P42+P48,0)</f>
        <v>600408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563865</v>
      </c>
      <c r="G53" s="247">
        <v>1735795</v>
      </c>
      <c r="H53" s="15"/>
      <c r="I53" s="248"/>
      <c r="J53" s="247">
        <v>466441</v>
      </c>
      <c r="K53" s="215"/>
      <c r="L53" s="248"/>
      <c r="M53" s="247"/>
      <c r="N53" s="215"/>
      <c r="O53" s="354">
        <f aca="true" t="shared" si="4" ref="O53:P57">+ROUND(+F53+I53+L53,0)</f>
        <v>563865</v>
      </c>
      <c r="P53" s="347">
        <f t="shared" si="4"/>
        <v>2202236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48475</v>
      </c>
      <c r="G54" s="221">
        <v>28451</v>
      </c>
      <c r="H54" s="15"/>
      <c r="I54" s="222"/>
      <c r="J54" s="221">
        <v>2092</v>
      </c>
      <c r="K54" s="215"/>
      <c r="L54" s="222"/>
      <c r="M54" s="221"/>
      <c r="N54" s="215"/>
      <c r="O54" s="349">
        <f t="shared" si="4"/>
        <v>48475</v>
      </c>
      <c r="P54" s="372">
        <f t="shared" si="4"/>
        <v>30543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59642</v>
      </c>
      <c r="G55" s="221">
        <v>66907</v>
      </c>
      <c r="H55" s="15"/>
      <c r="I55" s="222"/>
      <c r="J55" s="221"/>
      <c r="K55" s="215"/>
      <c r="L55" s="222"/>
      <c r="M55" s="221"/>
      <c r="N55" s="215"/>
      <c r="O55" s="349">
        <f t="shared" si="4"/>
        <v>59642</v>
      </c>
      <c r="P55" s="372">
        <f t="shared" si="4"/>
        <v>66907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6726207</v>
      </c>
      <c r="G56" s="221">
        <v>13378646</v>
      </c>
      <c r="H56" s="15"/>
      <c r="I56" s="222"/>
      <c r="J56" s="221">
        <v>550215</v>
      </c>
      <c r="K56" s="215"/>
      <c r="L56" s="222"/>
      <c r="M56" s="221"/>
      <c r="N56" s="215"/>
      <c r="O56" s="349">
        <f t="shared" si="4"/>
        <v>6726207</v>
      </c>
      <c r="P56" s="372">
        <f t="shared" si="4"/>
        <v>13928861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1041794</v>
      </c>
      <c r="G57" s="221">
        <v>2123294</v>
      </c>
      <c r="H57" s="15"/>
      <c r="I57" s="222"/>
      <c r="J57" s="221">
        <v>23778</v>
      </c>
      <c r="K57" s="215"/>
      <c r="L57" s="222"/>
      <c r="M57" s="221"/>
      <c r="N57" s="215"/>
      <c r="O57" s="349">
        <f t="shared" si="4"/>
        <v>1041794</v>
      </c>
      <c r="P57" s="372">
        <f t="shared" si="4"/>
        <v>2147072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8439983</v>
      </c>
      <c r="G58" s="249">
        <f>+ROUND(+SUM(G53:G57),0)</f>
        <v>17333093</v>
      </c>
      <c r="H58" s="15"/>
      <c r="I58" s="250">
        <f>+ROUND(+SUM(I53:I57),0)</f>
        <v>0</v>
      </c>
      <c r="J58" s="249">
        <f>+ROUND(+SUM(J53:J57),0)</f>
        <v>1042526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8439983</v>
      </c>
      <c r="P58" s="370">
        <f>+ROUND(+SUM(P53:P57),0)</f>
        <v>18375619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837386</v>
      </c>
      <c r="G61" s="221">
        <v>799967</v>
      </c>
      <c r="H61" s="15"/>
      <c r="I61" s="222"/>
      <c r="J61" s="221"/>
      <c r="K61" s="215"/>
      <c r="L61" s="222"/>
      <c r="M61" s="221"/>
      <c r="N61" s="215"/>
      <c r="O61" s="349">
        <f t="shared" si="5"/>
        <v>837386</v>
      </c>
      <c r="P61" s="372">
        <f t="shared" si="5"/>
        <v>799967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1023</v>
      </c>
      <c r="G62" s="221">
        <v>49042</v>
      </c>
      <c r="H62" s="15"/>
      <c r="I62" s="222"/>
      <c r="J62" s="221"/>
      <c r="K62" s="215"/>
      <c r="L62" s="222"/>
      <c r="M62" s="221"/>
      <c r="N62" s="215"/>
      <c r="O62" s="349">
        <f t="shared" si="5"/>
        <v>1023</v>
      </c>
      <c r="P62" s="372">
        <f t="shared" si="5"/>
        <v>49042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838409</v>
      </c>
      <c r="G65" s="249">
        <f>+ROUND(+SUM(G60:G63),0)</f>
        <v>849009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838409</v>
      </c>
      <c r="P65" s="370">
        <f>+ROUND(+SUM(P60:P63),0)</f>
        <v>849009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1518</v>
      </c>
      <c r="G68" s="221">
        <v>51</v>
      </c>
      <c r="H68" s="15"/>
      <c r="I68" s="222"/>
      <c r="J68" s="221"/>
      <c r="K68" s="215"/>
      <c r="L68" s="222"/>
      <c r="M68" s="221"/>
      <c r="N68" s="215"/>
      <c r="O68" s="349">
        <f>+ROUND(+F68+I68+L68,0)</f>
        <v>1518</v>
      </c>
      <c r="P68" s="372">
        <f>+ROUND(+G68+J68+M68,0)</f>
        <v>51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1518</v>
      </c>
      <c r="G69" s="249">
        <f>+ROUND(+SUM(G67:G68),0)</f>
        <v>51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1518</v>
      </c>
      <c r="P69" s="370">
        <f>+ROUND(+SUM(P67:P68),0)</f>
        <v>51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/>
      <c r="G71" s="247"/>
      <c r="H71" s="15"/>
      <c r="I71" s="248"/>
      <c r="J71" s="247"/>
      <c r="K71" s="215"/>
      <c r="L71" s="248"/>
      <c r="M71" s="247"/>
      <c r="N71" s="215"/>
      <c r="O71" s="354">
        <f>+ROUND(+F71+I71+L71,0)</f>
        <v>0</v>
      </c>
      <c r="P71" s="347">
        <f>+ROUND(+G71+J71+M71,0)</f>
        <v>0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0</v>
      </c>
      <c r="G73" s="249">
        <f>+ROUND(+SUM(G71:G72),0)</f>
        <v>0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0</v>
      </c>
      <c r="P73" s="370">
        <f>+ROUND(+SUM(P71:P72),0)</f>
        <v>0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9279910</v>
      </c>
      <c r="G79" s="260">
        <f>+ROUND(G58+G65+G69+G73+G77,0)</f>
        <v>18182153</v>
      </c>
      <c r="H79" s="15"/>
      <c r="I79" s="257">
        <f>+ROUND(I58+I65+I69+I73+I77,0)</f>
        <v>0</v>
      </c>
      <c r="J79" s="260">
        <f>+ROUND(J58+J65+J69+J73+J77,0)</f>
        <v>1042526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9279910</v>
      </c>
      <c r="P79" s="380">
        <f>+ROUND(P58+P65+P69+P73+P77,0)</f>
        <v>19224679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9082890</v>
      </c>
      <c r="G81" s="217">
        <v>18138819</v>
      </c>
      <c r="H81" s="15"/>
      <c r="I81" s="218"/>
      <c r="J81" s="217"/>
      <c r="K81" s="215"/>
      <c r="L81" s="218"/>
      <c r="M81" s="217"/>
      <c r="N81" s="215"/>
      <c r="O81" s="353">
        <f>+ROUND(+F81+I81+L81,0)</f>
        <v>9082890</v>
      </c>
      <c r="P81" s="366">
        <f>+ROUND(+G81+J81+M81,0)</f>
        <v>18138819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9082890</v>
      </c>
      <c r="G83" s="258">
        <f>+ROUND(G81+G82,0)</f>
        <v>18138819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9082890</v>
      </c>
      <c r="P83" s="375">
        <f>+ROUND(P81+P82,0)</f>
        <v>18138819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0</v>
      </c>
      <c r="G85" s="279">
        <f>+ROUND(G50,0)-ROUND(G79,0)+ROUND(G83,0)</f>
        <v>-435</v>
      </c>
      <c r="H85" s="15"/>
      <c r="I85" s="280">
        <f>+ROUND(I50,0)-ROUND(I79,0)+ROUND(I83,0)</f>
        <v>0</v>
      </c>
      <c r="J85" s="279">
        <f>+ROUND(J50,0)-ROUND(J79,0)+ROUND(J83,0)</f>
        <v>-485017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0</v>
      </c>
      <c r="P85" s="377">
        <f>+ROUND(P50,0)-ROUND(P79,0)+ROUND(P83,0)</f>
        <v>-485452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0</v>
      </c>
      <c r="G86" s="281">
        <f>+ROUND(G103,0)+ROUND(G122,0)+ROUND(G129,0)-ROUND(G134,0)</f>
        <v>435</v>
      </c>
      <c r="H86" s="15"/>
      <c r="I86" s="282">
        <f>+ROUND(I103,0)+ROUND(I122,0)+ROUND(I129,0)-ROUND(I134,0)</f>
        <v>0</v>
      </c>
      <c r="J86" s="281">
        <f>+ROUND(J103,0)+ROUND(J122,0)+ROUND(J129,0)-ROUND(J134,0)</f>
        <v>485017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0</v>
      </c>
      <c r="P86" s="379">
        <f>+ROUND(P103,0)+ROUND(P122,0)+ROUND(P129,0)-ROUND(P134,0)</f>
        <v>485452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0</v>
      </c>
      <c r="G101" s="223">
        <f>+ROUND(+SUM(G99:G100),0)</f>
        <v>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0</v>
      </c>
      <c r="P101" s="351">
        <f>+ROUND(+SUM(P99:P100),0)</f>
        <v>0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0</v>
      </c>
      <c r="G103" s="245">
        <f>+ROUND(G91+G97+G101,0)</f>
        <v>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0</v>
      </c>
      <c r="P103" s="368">
        <f>+ROUND(P91+P97+P101,0)</f>
        <v>0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>
        <v>-19752</v>
      </c>
      <c r="M118" s="247">
        <v>1156</v>
      </c>
      <c r="N118" s="215"/>
      <c r="O118" s="354">
        <f>+ROUND(+F118+I118+L118,0)</f>
        <v>-19752</v>
      </c>
      <c r="P118" s="347">
        <f>+ROUND(+G118+J118+M118,0)</f>
        <v>1156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-19752</v>
      </c>
      <c r="M120" s="249">
        <f>+ROUND(+SUM(M118:M119),0)</f>
        <v>1156</v>
      </c>
      <c r="N120" s="215"/>
      <c r="O120" s="369">
        <f>+ROUND(+SUM(O118:O119),0)</f>
        <v>-19752</v>
      </c>
      <c r="P120" s="370">
        <f>+ROUND(+SUM(P118:P119),0)</f>
        <v>1156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0</v>
      </c>
      <c r="G122" s="260">
        <f>+ROUND(G108+G112+G116+G120,0)</f>
        <v>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-19752</v>
      </c>
      <c r="M122" s="260">
        <f>+ROUND(M108+M112+M116+M120,0)</f>
        <v>1156</v>
      </c>
      <c r="N122" s="215"/>
      <c r="O122" s="373">
        <f>+ROUND(O108+O112+O116+O120,0)</f>
        <v>-19752</v>
      </c>
      <c r="P122" s="380">
        <f>+ROUND(P108+P112+P116+P120,0)</f>
        <v>1156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/>
      <c r="G125" s="221">
        <v>-485013</v>
      </c>
      <c r="H125" s="15"/>
      <c r="I125" s="222"/>
      <c r="J125" s="221">
        <v>485013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0</v>
      </c>
      <c r="G129" s="258">
        <f>+ROUND(+SUM(G124,G125,G126,G128),0)</f>
        <v>-485013</v>
      </c>
      <c r="H129" s="15"/>
      <c r="I129" s="259">
        <f>+ROUND(+SUM(I124,I125,I126,I128),0)</f>
        <v>0</v>
      </c>
      <c r="J129" s="258">
        <f>+ROUND(+SUM(J124,J125,J126,J128),0)</f>
        <v>485013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0</v>
      </c>
      <c r="G131" s="217">
        <v>485448</v>
      </c>
      <c r="H131" s="15"/>
      <c r="I131" s="218"/>
      <c r="J131" s="217">
        <v>4</v>
      </c>
      <c r="K131" s="215"/>
      <c r="L131" s="218">
        <v>39435</v>
      </c>
      <c r="M131" s="217">
        <v>38279</v>
      </c>
      <c r="N131" s="215"/>
      <c r="O131" s="353">
        <f aca="true" t="shared" si="8" ref="O131:P133">+ROUND(+F131+I131+L131,0)</f>
        <v>39435</v>
      </c>
      <c r="P131" s="366">
        <f t="shared" si="8"/>
        <v>523731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/>
      <c r="G133" s="221"/>
      <c r="H133" s="15"/>
      <c r="I133" s="222"/>
      <c r="J133" s="221"/>
      <c r="K133" s="215"/>
      <c r="L133" s="222">
        <v>19683</v>
      </c>
      <c r="M133" s="221">
        <v>39435</v>
      </c>
      <c r="N133" s="215"/>
      <c r="O133" s="349">
        <f t="shared" si="8"/>
        <v>19683</v>
      </c>
      <c r="P133" s="372">
        <f t="shared" si="8"/>
        <v>39435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0</v>
      </c>
      <c r="G134" s="263">
        <f>+ROUND(+G133-G131-G132,0)</f>
        <v>-485448</v>
      </c>
      <c r="H134" s="15"/>
      <c r="I134" s="264">
        <f>+ROUND(+I133-I131-I132,0)</f>
        <v>0</v>
      </c>
      <c r="J134" s="263">
        <f>+ROUND(+J133-J131-J132,0)</f>
        <v>-4</v>
      </c>
      <c r="K134" s="215"/>
      <c r="L134" s="264">
        <f>+ROUND(+L133-L131-L132,0)</f>
        <v>-19752</v>
      </c>
      <c r="M134" s="263">
        <f>+ROUND(+M133-M131-M132,0)</f>
        <v>1156</v>
      </c>
      <c r="N134" s="215"/>
      <c r="O134" s="382">
        <f>+ROUND(+O133-O131-O132,0)</f>
        <v>-19752</v>
      </c>
      <c r="P134" s="383">
        <f>+ROUND(+P133-P131-P132,0)</f>
        <v>-484296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0</v>
      </c>
      <c r="G142" s="525">
        <f>+G134+G140</f>
        <v>-485448</v>
      </c>
      <c r="H142" s="15"/>
      <c r="I142" s="524">
        <f>+I134+I140</f>
        <v>0</v>
      </c>
      <c r="J142" s="525">
        <f>+J134+J140</f>
        <v>-4</v>
      </c>
      <c r="K142" s="215"/>
      <c r="L142" s="524">
        <f>+L134+L140</f>
        <v>-19752</v>
      </c>
      <c r="M142" s="525">
        <f>+M134+M140</f>
        <v>1156</v>
      </c>
      <c r="N142" s="215"/>
      <c r="O142" s="382">
        <f>+O134+O140</f>
        <v>-19752</v>
      </c>
      <c r="P142" s="383">
        <f>+P134+P140</f>
        <v>-484296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24072020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456</v>
      </c>
      <c r="G148" s="790"/>
      <c r="H148" s="790"/>
      <c r="I148" s="791"/>
      <c r="J148" s="334"/>
      <c r="K148" s="16"/>
      <c r="L148" s="334" t="s">
        <v>234</v>
      </c>
      <c r="M148" s="789" t="s">
        <v>457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0</v>
      </c>
      <c r="G160" s="553">
        <f>+G133+G139</f>
        <v>0</v>
      </c>
      <c r="I160" s="552">
        <f>+I133+I139</f>
        <v>0</v>
      </c>
      <c r="J160" s="553">
        <f>+J133+J139</f>
        <v>0</v>
      </c>
      <c r="K160" s="215"/>
      <c r="L160" s="552">
        <f>+L133+L139</f>
        <v>19683</v>
      </c>
      <c r="M160" s="553">
        <f>+M133+M139</f>
        <v>39435</v>
      </c>
      <c r="N160" s="215"/>
      <c r="O160" s="556">
        <f>+ROUND(+F160+I160+L160,0)</f>
        <v>19683</v>
      </c>
      <c r="P160" s="557">
        <f>+ROUND(+G160+J160+M160,0)</f>
        <v>39435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/>
      <c r="G161" s="550"/>
      <c r="I161" s="549"/>
      <c r="J161" s="550"/>
      <c r="K161" s="215"/>
      <c r="L161" s="549">
        <v>19683</v>
      </c>
      <c r="M161" s="550">
        <v>39435</v>
      </c>
      <c r="N161" s="215"/>
      <c r="O161" s="558">
        <f>+ROUND(+F161+I161+L161,0)</f>
        <v>19683</v>
      </c>
      <c r="P161" s="559">
        <f>+ROUND(+G161+J161+M161,0)</f>
        <v>39435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30.06.2020 г.</v>
      </c>
      <c r="G162" s="543">
        <f>+G11</f>
        <v>2019</v>
      </c>
      <c r="I162" s="581" t="str">
        <f>+I11</f>
        <v>30.06.2020 г.</v>
      </c>
      <c r="J162" s="545">
        <f>+J11</f>
        <v>2019</v>
      </c>
      <c r="K162" s="11"/>
      <c r="L162" s="582" t="str">
        <f>+L11</f>
        <v>30.06.2020 г.</v>
      </c>
      <c r="M162" s="548">
        <f>+M11</f>
        <v>2019</v>
      </c>
      <c r="N162" s="11"/>
      <c r="O162" s="583" t="str">
        <f>+O11</f>
        <v>30.06.2020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8" sqref="G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СМЕТНА ПАЛАТА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121004469</v>
      </c>
      <c r="J1" s="806"/>
      <c r="K1" s="427"/>
      <c r="L1" s="428" t="s">
        <v>245</v>
      </c>
      <c r="M1" s="429">
        <f>+'Cash-Flow-2020-Leva'!M1</f>
        <v>500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СМЕТНА ПАЛАТА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30.06.2020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30.06.2020 г.</v>
      </c>
      <c r="G11" s="384">
        <f>+'Cash-Flow-2020-Leva'!G11</f>
        <v>2019</v>
      </c>
      <c r="H11" s="5"/>
      <c r="I11" s="576" t="str">
        <f>+O8</f>
        <v>30.06.2020 г.</v>
      </c>
      <c r="J11" s="385">
        <f>+'Cash-Flow-2020-Leva'!J11</f>
        <v>2019</v>
      </c>
      <c r="K11" s="5"/>
      <c r="L11" s="577" t="str">
        <f>+O8</f>
        <v>30.06.2020 г.</v>
      </c>
      <c r="M11" s="386">
        <f>+'Cash-Flow-2020-Leva'!M11</f>
        <v>2019</v>
      </c>
      <c r="N11" s="450"/>
      <c r="O11" s="578" t="str">
        <f>+O8</f>
        <v>30.06.2020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0</v>
      </c>
      <c r="G15" s="243">
        <f>+'Cash-Flow-2020-Leva'!G15/1000</f>
        <v>0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0</v>
      </c>
      <c r="P15" s="366">
        <f aca="true" t="shared" si="1" ref="P15:P24">+G15+J15+M15</f>
        <v>0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198.662</v>
      </c>
      <c r="G18" s="243">
        <f>+'Cash-Flow-2020-Leva'!G18/1000</f>
        <v>53.701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198.662</v>
      </c>
      <c r="P18" s="366">
        <f t="shared" si="1"/>
        <v>53.701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1.895</v>
      </c>
      <c r="G19" s="266">
        <f>+'Cash-Flow-2020-Leva'!G19/1000</f>
        <v>2.207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1.895</v>
      </c>
      <c r="P19" s="400">
        <f t="shared" si="1"/>
        <v>2.207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3.47</v>
      </c>
      <c r="G20" s="266">
        <f>+'Cash-Flow-2020-Leva'!G20/1000</f>
        <v>4.502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3.47</v>
      </c>
      <c r="P20" s="400">
        <f t="shared" si="1"/>
        <v>4.502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-5.164</v>
      </c>
      <c r="G24" s="255">
        <f>+'Cash-Flow-2020-Leva'!G24/1000</f>
        <v>-15.727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-5.164</v>
      </c>
      <c r="P24" s="372">
        <f t="shared" si="1"/>
        <v>-15.727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198.86300000000003</v>
      </c>
      <c r="G25" s="223">
        <f>+SUM(G15,G16,G18,G19,G20,G21,G22,G23,G24)</f>
        <v>44.68300000000001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198.86300000000003</v>
      </c>
      <c r="P25" s="351">
        <f>+SUM(P15,P16,P18,P19,P20,P21,P22,P23,P24)</f>
        <v>44.68300000000001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-1.843</v>
      </c>
      <c r="G37" s="223">
        <f>+'Cash-Flow-2020-Leva'!G37/1000</f>
        <v>-1.784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-1.843</v>
      </c>
      <c r="P37" s="351">
        <f t="shared" si="3"/>
        <v>-1.784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-0.326</v>
      </c>
      <c r="G38" s="268">
        <f>+'Cash-Flow-2020-Leva'!G38/1000</f>
        <v>-0.342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-0.326</v>
      </c>
      <c r="P38" s="401">
        <f t="shared" si="3"/>
        <v>-0.342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-1.517</v>
      </c>
      <c r="G39" s="270">
        <f>+'Cash-Flow-2020-Leva'!G39/1000</f>
        <v>-1.442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-1.517</v>
      </c>
      <c r="P39" s="402">
        <f t="shared" si="3"/>
        <v>-1.442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557.509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557.509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557.509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557.509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197.02000000000004</v>
      </c>
      <c r="G50" s="245">
        <f>+G25+G30+G37+G42+G48</f>
        <v>42.89900000000001</v>
      </c>
      <c r="H50" s="265"/>
      <c r="I50" s="246">
        <f>+I25+I30+I37+I42+I48</f>
        <v>0</v>
      </c>
      <c r="J50" s="245">
        <f>+J25+J30+J37+J42+J48</f>
        <v>557.509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197.02000000000004</v>
      </c>
      <c r="P50" s="368">
        <f>+P25+P30+P37+P42+P48</f>
        <v>600.408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563.865</v>
      </c>
      <c r="G53" s="216">
        <f>+'Cash-Flow-2020-Leva'!G53/1000</f>
        <v>1735.795</v>
      </c>
      <c r="H53" s="265"/>
      <c r="I53" s="226">
        <f>+'Cash-Flow-2020-Leva'!I53/1000</f>
        <v>0</v>
      </c>
      <c r="J53" s="216">
        <f>+'Cash-Flow-2020-Leva'!J53/1000</f>
        <v>466.441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563.865</v>
      </c>
      <c r="P53" s="347">
        <f t="shared" si="5"/>
        <v>2202.236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48.475</v>
      </c>
      <c r="G54" s="255">
        <f>+'Cash-Flow-2020-Leva'!G54/1000</f>
        <v>28.451</v>
      </c>
      <c r="H54" s="265"/>
      <c r="I54" s="256">
        <f>+'Cash-Flow-2020-Leva'!I54/1000</f>
        <v>0</v>
      </c>
      <c r="J54" s="255">
        <f>+'Cash-Flow-2020-Leva'!J54/1000</f>
        <v>2.092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48.475</v>
      </c>
      <c r="P54" s="372">
        <f t="shared" si="5"/>
        <v>30.543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59.642</v>
      </c>
      <c r="G55" s="255">
        <f>+'Cash-Flow-2020-Leva'!G55/1000</f>
        <v>66.907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59.642</v>
      </c>
      <c r="P55" s="372">
        <f t="shared" si="5"/>
        <v>66.907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6726.207</v>
      </c>
      <c r="G56" s="255">
        <f>+'Cash-Flow-2020-Leva'!G56/1000</f>
        <v>13378.646</v>
      </c>
      <c r="H56" s="265"/>
      <c r="I56" s="256">
        <f>+'Cash-Flow-2020-Leva'!I56/1000</f>
        <v>0</v>
      </c>
      <c r="J56" s="255">
        <f>+'Cash-Flow-2020-Leva'!J56/1000</f>
        <v>550.215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6726.207</v>
      </c>
      <c r="P56" s="372">
        <f t="shared" si="5"/>
        <v>13928.861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1041.794</v>
      </c>
      <c r="G57" s="255">
        <f>+'Cash-Flow-2020-Leva'!G57/1000</f>
        <v>2123.294</v>
      </c>
      <c r="H57" s="265"/>
      <c r="I57" s="256">
        <f>+'Cash-Flow-2020-Leva'!I57/1000</f>
        <v>0</v>
      </c>
      <c r="J57" s="255">
        <f>+'Cash-Flow-2020-Leva'!J57/1000</f>
        <v>23.778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1041.794</v>
      </c>
      <c r="P57" s="372">
        <f t="shared" si="5"/>
        <v>2147.0719999999997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8439.983</v>
      </c>
      <c r="G58" s="249">
        <f>+SUM(G53:G57)</f>
        <v>17333.093</v>
      </c>
      <c r="H58" s="265"/>
      <c r="I58" s="250">
        <f>+SUM(I53:I57)</f>
        <v>0</v>
      </c>
      <c r="J58" s="249">
        <f>+SUM(J53:J57)</f>
        <v>1042.526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8439.983</v>
      </c>
      <c r="P58" s="370">
        <f>+SUM(P53:P57)</f>
        <v>18375.619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837.386</v>
      </c>
      <c r="G61" s="255">
        <f>+'Cash-Flow-2020-Leva'!G61/1000</f>
        <v>799.967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837.386</v>
      </c>
      <c r="P61" s="372">
        <f t="shared" si="6"/>
        <v>799.967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1.023</v>
      </c>
      <c r="G62" s="255">
        <f>+'Cash-Flow-2020-Leva'!G62/1000</f>
        <v>49.042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1.023</v>
      </c>
      <c r="P62" s="372">
        <f t="shared" si="6"/>
        <v>49.042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838.409</v>
      </c>
      <c r="G65" s="249">
        <f>+SUM(G60:G63)</f>
        <v>849.009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838.409</v>
      </c>
      <c r="P65" s="370">
        <f>+SUM(P60:P63)</f>
        <v>849.009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1.518</v>
      </c>
      <c r="G68" s="255">
        <f>+'Cash-Flow-2020-Leva'!G68/1000</f>
        <v>0.051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1.518</v>
      </c>
      <c r="P68" s="372">
        <f>+G68+J68+M68</f>
        <v>0.051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1.518</v>
      </c>
      <c r="G69" s="249">
        <f>+SUM(G67:G68)</f>
        <v>0.051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1.518</v>
      </c>
      <c r="P69" s="370">
        <f>+SUM(P67:P68)</f>
        <v>0.051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0</v>
      </c>
      <c r="G71" s="216">
        <f>+'Cash-Flow-2020-Leva'!G71/1000</f>
        <v>0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0</v>
      </c>
      <c r="P71" s="347">
        <f>+G71+J71+M71</f>
        <v>0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0</v>
      </c>
      <c r="G73" s="249">
        <f>+SUM(G71:G72)</f>
        <v>0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0</v>
      </c>
      <c r="P73" s="370">
        <f>+SUM(P71:P72)</f>
        <v>0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9279.91</v>
      </c>
      <c r="G79" s="260">
        <f>+G58+G65+G69+G73+G77</f>
        <v>18182.153</v>
      </c>
      <c r="H79" s="265"/>
      <c r="I79" s="257">
        <f>+I58+I65+I69+I73+I77</f>
        <v>0</v>
      </c>
      <c r="J79" s="260">
        <f>+J58+J65+J69+J73+J77</f>
        <v>1042.526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9279.91</v>
      </c>
      <c r="P79" s="380">
        <f>+P58+P65+P69+P73+P77</f>
        <v>19224.678999999996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9082.89</v>
      </c>
      <c r="G81" s="243">
        <f>+'Cash-Flow-2020-Leva'!G81/1000</f>
        <v>18138.819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9082.89</v>
      </c>
      <c r="P81" s="366">
        <f>+G81+J81+M81</f>
        <v>18138.819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9082.89</v>
      </c>
      <c r="G83" s="258">
        <f>+G81+G82</f>
        <v>18138.819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9082.89</v>
      </c>
      <c r="P83" s="375">
        <f>+P81+P82</f>
        <v>18138.819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0</v>
      </c>
      <c r="G85" s="279">
        <f>+G50-G79+G83</f>
        <v>-0.4349999999976717</v>
      </c>
      <c r="H85" s="265"/>
      <c r="I85" s="280">
        <f>+I50-I79+I83</f>
        <v>0</v>
      </c>
      <c r="J85" s="279">
        <f>+J50-J79+J83</f>
        <v>-485.01700000000005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0</v>
      </c>
      <c r="P85" s="377">
        <f>+P50-P79+P83</f>
        <v>-485.4519999999975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0</v>
      </c>
      <c r="G86" s="281">
        <f>+G103+G122+G129-G134</f>
        <v>0.4350000000000023</v>
      </c>
      <c r="H86" s="265"/>
      <c r="I86" s="282">
        <f>+I103+I122+I129-I134</f>
        <v>0</v>
      </c>
      <c r="J86" s="281">
        <f>+J103+J122+J129-J134</f>
        <v>485.017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0</v>
      </c>
      <c r="P86" s="379">
        <f>+P103+P122+P129-P134</f>
        <v>485.452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0</v>
      </c>
      <c r="G101" s="223">
        <f>+SUM(G99:G100)</f>
        <v>0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0</v>
      </c>
      <c r="P101" s="351">
        <f>+SUM(P99:P100)</f>
        <v>0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0</v>
      </c>
      <c r="G103" s="245">
        <f>+G91+G97+G101</f>
        <v>0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0</v>
      </c>
      <c r="P103" s="368">
        <f>+P91+P97+P101</f>
        <v>0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-19.752</v>
      </c>
      <c r="M118" s="216">
        <f>+'Cash-Flow-2020-Leva'!M118/1000</f>
        <v>1.156</v>
      </c>
      <c r="N118" s="451"/>
      <c r="O118" s="354">
        <f>+F118+I118+L118</f>
        <v>-19.752</v>
      </c>
      <c r="P118" s="347">
        <f>+G118+J118+M118</f>
        <v>1.156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-19.752</v>
      </c>
      <c r="M120" s="249">
        <f>+SUM(M118:M119)</f>
        <v>1.156</v>
      </c>
      <c r="N120" s="451"/>
      <c r="O120" s="369">
        <f>+SUM(O118:O119)</f>
        <v>-19.752</v>
      </c>
      <c r="P120" s="370">
        <f>+SUM(P118:P119)</f>
        <v>1.156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0</v>
      </c>
      <c r="G122" s="260">
        <f>+G108+G112+G116+G120</f>
        <v>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-19.752</v>
      </c>
      <c r="M122" s="260">
        <f>+M108+M112+M116+M120</f>
        <v>1.156</v>
      </c>
      <c r="N122" s="451"/>
      <c r="O122" s="373">
        <f>+O108+O112+O116+O120</f>
        <v>-19.752</v>
      </c>
      <c r="P122" s="380">
        <f>+P108+P112+P116+P120</f>
        <v>1.156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0</v>
      </c>
      <c r="G125" s="255">
        <f>+'Cash-Flow-2020-Leva'!G125/1000</f>
        <v>-485.013</v>
      </c>
      <c r="H125" s="265"/>
      <c r="I125" s="256">
        <f>+'Cash-Flow-2020-Leva'!I125/1000</f>
        <v>0</v>
      </c>
      <c r="J125" s="255">
        <f>+'Cash-Flow-2020-Leva'!J125/1000</f>
        <v>485.013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0</v>
      </c>
      <c r="G129" s="258">
        <f>+SUM(G124,G125,G126,G128)</f>
        <v>-485.013</v>
      </c>
      <c r="H129" s="265"/>
      <c r="I129" s="259">
        <f>+SUM(I124,I125,I126,I128)</f>
        <v>0</v>
      </c>
      <c r="J129" s="258">
        <f>+SUM(J124,J125,J126,J128)</f>
        <v>485.013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0</v>
      </c>
      <c r="G131" s="243">
        <f>+'Cash-Flow-2020-Leva'!G131/1000</f>
        <v>485.448</v>
      </c>
      <c r="H131" s="265"/>
      <c r="I131" s="244">
        <f>+'Cash-Flow-2020-Leva'!I131/1000</f>
        <v>0</v>
      </c>
      <c r="J131" s="243">
        <f>+'Cash-Flow-2020-Leva'!J131/1000</f>
        <v>0.004</v>
      </c>
      <c r="K131" s="265"/>
      <c r="L131" s="244">
        <f>+'Cash-Flow-2020-Leva'!L131/1000</f>
        <v>39.435</v>
      </c>
      <c r="M131" s="243">
        <f>+'Cash-Flow-2020-Leva'!M131/1000</f>
        <v>38.279</v>
      </c>
      <c r="N131" s="451"/>
      <c r="O131" s="353">
        <f aca="true" t="shared" si="9" ref="O131:P133">+F131+I131+L131</f>
        <v>39.435</v>
      </c>
      <c r="P131" s="366">
        <f t="shared" si="9"/>
        <v>523.731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0</v>
      </c>
      <c r="G133" s="255">
        <f>+'Cash-Flow-2020-Leva'!G133/1000</f>
        <v>0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19.683</v>
      </c>
      <c r="M133" s="255">
        <f>+'Cash-Flow-2020-Leva'!M133/1000</f>
        <v>39.435</v>
      </c>
      <c r="N133" s="451"/>
      <c r="O133" s="349">
        <f t="shared" si="9"/>
        <v>19.683</v>
      </c>
      <c r="P133" s="372">
        <f t="shared" si="9"/>
        <v>39.435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0</v>
      </c>
      <c r="G134" s="263">
        <f>+G133-G131-G132</f>
        <v>-485.448</v>
      </c>
      <c r="H134" s="265"/>
      <c r="I134" s="264">
        <f>+I133-I131-I132</f>
        <v>0</v>
      </c>
      <c r="J134" s="263">
        <f>+J133-J131-J132</f>
        <v>-0.004</v>
      </c>
      <c r="K134" s="265"/>
      <c r="L134" s="264">
        <f>+L133-L131-L132</f>
        <v>-19.752000000000002</v>
      </c>
      <c r="M134" s="263">
        <f>+M133-M131-M132</f>
        <v>1.1559999999999988</v>
      </c>
      <c r="N134" s="451"/>
      <c r="O134" s="382">
        <f>+O133-O131-O132</f>
        <v>-19.752000000000002</v>
      </c>
      <c r="P134" s="383">
        <f>+P133-P131-P132</f>
        <v>-484.296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0</v>
      </c>
      <c r="G142" s="263">
        <f>+G134+G140</f>
        <v>-485.448</v>
      </c>
      <c r="H142" s="265"/>
      <c r="I142" s="524">
        <f>+I134+I140</f>
        <v>0</v>
      </c>
      <c r="J142" s="525">
        <f>+J134+J140</f>
        <v>-0.004</v>
      </c>
      <c r="K142" s="265"/>
      <c r="L142" s="524">
        <f>+L134+L140</f>
        <v>-19.752000000000002</v>
      </c>
      <c r="M142" s="525">
        <f>+M134+M140</f>
        <v>1.1559999999999988</v>
      </c>
      <c r="N142" s="451"/>
      <c r="O142" s="536">
        <f>+O134+O140</f>
        <v>-19.752000000000002</v>
      </c>
      <c r="P142" s="537">
        <f>+P134+P140</f>
        <v>-484.296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24072020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L.Bakova</dc:creator>
  <cp:keywords/>
  <dc:description/>
  <cp:lastModifiedBy>User</cp:lastModifiedBy>
  <cp:lastPrinted>2020-03-18T16:57:49Z</cp:lastPrinted>
  <dcterms:created xsi:type="dcterms:W3CDTF">2015-12-01T07:17:04Z</dcterms:created>
  <dcterms:modified xsi:type="dcterms:W3CDTF">2020-07-16T07:51:14Z</dcterms:modified>
  <cp:category/>
  <cp:version/>
  <cp:contentType/>
  <cp:contentStatus/>
</cp:coreProperties>
</file>